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kobishvili\Desktop\2019 წ ე ლ ი\2019 წლის აღჭურვა\3\"/>
    </mc:Choice>
  </mc:AlternateContent>
  <bookViews>
    <workbookView minimized="1" xWindow="240" yWindow="1455" windowWidth="20730" windowHeight="8460" firstSheet="2" activeTab="5"/>
  </bookViews>
  <sheets>
    <sheet name="II cvlileba 10.04.2014" sheetId="5" state="hidden" r:id="rId1"/>
    <sheet name="სხვაობა" sheetId="4" state="hidden" r:id="rId2"/>
    <sheet name="დანართი 2018 წელი" sheetId="14" r:id="rId3"/>
    <sheet name="2019 დამტ." sheetId="16" r:id="rId4"/>
    <sheet name="2019 დამტ. (1ცვლ)" sheetId="17" r:id="rId5"/>
    <sheet name="2019 დამტ. 2 ცვლ." sheetId="18" r:id="rId6"/>
  </sheets>
  <definedNames>
    <definedName name="_xlnm.Print_Area" localSheetId="3">'2019 დამტ.'!$A$1:$E$26</definedName>
    <definedName name="_xlnm.Print_Area" localSheetId="4">'2019 დამტ. (1ცვლ)'!$A$1:$J$27</definedName>
    <definedName name="_xlnm.Print_Area" localSheetId="5">'2019 დამტ. 2 ცვლ.'!$A$1:$M$30</definedName>
    <definedName name="_xlnm.Print_Area" localSheetId="0">'II cvlileba 10.04.2014'!$B$3:$D$11</definedName>
    <definedName name="_xlnm.Print_Area" localSheetId="2">'დანართი 2018 წელი'!$A$1:$E$21</definedName>
    <definedName name="_xlnm.Print_Area" localSheetId="1">სხვაობა!$B$3:$F$10</definedName>
  </definedNames>
  <calcPr calcId="162913"/>
  <fileRecoveryPr repairLoad="1"/>
</workbook>
</file>

<file path=xl/calcChain.xml><?xml version="1.0" encoding="utf-8"?>
<calcChain xmlns="http://schemas.openxmlformats.org/spreadsheetml/2006/main">
  <c r="K4" i="18" l="1"/>
  <c r="J4" i="18"/>
  <c r="L6" i="18"/>
  <c r="M6" i="18"/>
  <c r="L7" i="18"/>
  <c r="M7" i="18"/>
  <c r="L8" i="18"/>
  <c r="M8" i="18"/>
  <c r="L9" i="18"/>
  <c r="M9" i="18"/>
  <c r="L10" i="18"/>
  <c r="M10" i="18"/>
  <c r="L11" i="18"/>
  <c r="M11" i="18"/>
  <c r="L12" i="18"/>
  <c r="M12" i="18"/>
  <c r="L13" i="18"/>
  <c r="M13" i="18"/>
  <c r="L14" i="18"/>
  <c r="M14" i="18"/>
  <c r="L15" i="18"/>
  <c r="M15" i="18"/>
  <c r="L16" i="18"/>
  <c r="M16" i="18"/>
  <c r="L17" i="18"/>
  <c r="M17" i="18"/>
  <c r="L18" i="18"/>
  <c r="M18" i="18"/>
  <c r="L19" i="18"/>
  <c r="M19" i="18"/>
  <c r="L20" i="18"/>
  <c r="M20" i="18"/>
  <c r="L21" i="18"/>
  <c r="M21" i="18"/>
  <c r="L22" i="18"/>
  <c r="M22" i="18"/>
  <c r="L23" i="18"/>
  <c r="M23" i="18"/>
  <c r="L24" i="18"/>
  <c r="M24" i="18"/>
  <c r="L25" i="18"/>
  <c r="M25" i="18"/>
  <c r="L26" i="18"/>
  <c r="M26" i="18"/>
  <c r="K27" i="18"/>
  <c r="M27" i="18" s="1"/>
  <c r="K20" i="18"/>
  <c r="J20" i="18"/>
  <c r="L5" i="18" l="1"/>
  <c r="M5" i="18"/>
  <c r="M4" i="18"/>
  <c r="L4" i="18"/>
  <c r="J27" i="18"/>
  <c r="L27" i="18" s="1"/>
  <c r="K16" i="18"/>
  <c r="J16" i="18"/>
  <c r="K12" i="18"/>
  <c r="J12" i="18"/>
  <c r="K9" i="18"/>
  <c r="J9" i="18"/>
  <c r="K6" i="18"/>
  <c r="J6" i="18"/>
  <c r="I24" i="18"/>
  <c r="H24" i="18"/>
  <c r="I23" i="18"/>
  <c r="H23" i="18"/>
  <c r="I22" i="18"/>
  <c r="H22" i="18"/>
  <c r="I21" i="18"/>
  <c r="H21" i="18"/>
  <c r="I20" i="18"/>
  <c r="H20" i="18"/>
  <c r="G20" i="18"/>
  <c r="G27" i="18" s="1"/>
  <c r="F20" i="18"/>
  <c r="F27" i="18" s="1"/>
  <c r="I19" i="18"/>
  <c r="H19" i="18"/>
  <c r="I18" i="18"/>
  <c r="H18" i="18"/>
  <c r="I17" i="18"/>
  <c r="H17" i="18"/>
  <c r="G16" i="18"/>
  <c r="I16" i="18" s="1"/>
  <c r="F16" i="18"/>
  <c r="H16" i="18" s="1"/>
  <c r="E16" i="18"/>
  <c r="E27" i="18" s="1"/>
  <c r="D16" i="18"/>
  <c r="I15" i="18"/>
  <c r="H15" i="18"/>
  <c r="I14" i="18"/>
  <c r="H14" i="18"/>
  <c r="I13" i="18"/>
  <c r="H13" i="18"/>
  <c r="G12" i="18"/>
  <c r="I12" i="18" s="1"/>
  <c r="F12" i="18"/>
  <c r="H12" i="18" s="1"/>
  <c r="E12" i="18"/>
  <c r="D12" i="18"/>
  <c r="I11" i="18"/>
  <c r="H11" i="18"/>
  <c r="I10" i="18"/>
  <c r="H10" i="18"/>
  <c r="G9" i="18"/>
  <c r="F9" i="18"/>
  <c r="E9" i="18"/>
  <c r="I9" i="18" s="1"/>
  <c r="D9" i="18"/>
  <c r="H9" i="18" s="1"/>
  <c r="I7" i="18"/>
  <c r="H7" i="18"/>
  <c r="G6" i="18"/>
  <c r="F6" i="18"/>
  <c r="E6" i="18"/>
  <c r="I6" i="18" s="1"/>
  <c r="D6" i="18"/>
  <c r="H6" i="18" s="1"/>
  <c r="I5" i="18"/>
  <c r="H5" i="18"/>
  <c r="G4" i="18"/>
  <c r="F4" i="18"/>
  <c r="E4" i="18"/>
  <c r="I4" i="18" s="1"/>
  <c r="I27" i="18" l="1"/>
  <c r="D4" i="18"/>
  <c r="H4" i="18" s="1"/>
  <c r="H27" i="18" s="1"/>
  <c r="E24" i="17"/>
  <c r="F24" i="17"/>
  <c r="G24" i="17"/>
  <c r="H24" i="17"/>
  <c r="I24" i="17"/>
  <c r="D24" i="17"/>
  <c r="I23" i="17"/>
  <c r="H23" i="17"/>
  <c r="H5" i="17"/>
  <c r="I5" i="17"/>
  <c r="H6" i="17"/>
  <c r="I6" i="17"/>
  <c r="H7" i="17"/>
  <c r="I7" i="17"/>
  <c r="H8" i="17"/>
  <c r="I8" i="17"/>
  <c r="H9" i="17"/>
  <c r="I9" i="17"/>
  <c r="H10" i="17"/>
  <c r="I10" i="17"/>
  <c r="H11" i="17"/>
  <c r="I11" i="17"/>
  <c r="H12" i="17"/>
  <c r="I12" i="17"/>
  <c r="H13" i="17"/>
  <c r="I13" i="17"/>
  <c r="H14" i="17"/>
  <c r="I14" i="17"/>
  <c r="H15" i="17"/>
  <c r="I15" i="17"/>
  <c r="H16" i="17"/>
  <c r="I16" i="17"/>
  <c r="H17" i="17"/>
  <c r="I17" i="17"/>
  <c r="H18" i="17"/>
  <c r="I18" i="17"/>
  <c r="H19" i="17"/>
  <c r="I19" i="17"/>
  <c r="H20" i="17"/>
  <c r="I20" i="17"/>
  <c r="H21" i="17"/>
  <c r="I21" i="17"/>
  <c r="H22" i="17"/>
  <c r="I22" i="17"/>
  <c r="I4" i="17"/>
  <c r="H4" i="17"/>
  <c r="G19" i="17"/>
  <c r="F19" i="17"/>
  <c r="E15" i="17"/>
  <c r="F15" i="17"/>
  <c r="G15" i="17"/>
  <c r="E11" i="17"/>
  <c r="F11" i="17"/>
  <c r="G11" i="17"/>
  <c r="F8" i="17"/>
  <c r="G8" i="17"/>
  <c r="F4" i="17"/>
  <c r="G4" i="17"/>
  <c r="G6" i="17"/>
  <c r="F6" i="17"/>
  <c r="D15" i="17"/>
  <c r="D11" i="17"/>
  <c r="E8" i="17"/>
  <c r="D8" i="17"/>
  <c r="E6" i="17"/>
  <c r="D6" i="17"/>
  <c r="E4" i="17"/>
  <c r="D4" i="17"/>
  <c r="D27" i="18" l="1"/>
  <c r="D6" i="16"/>
  <c r="E6" i="16"/>
  <c r="E15" i="16" l="1"/>
  <c r="D15" i="16"/>
  <c r="F22" i="16"/>
  <c r="D8" i="16" l="1"/>
  <c r="D11" i="16"/>
  <c r="E11" i="16" l="1"/>
  <c r="H8" i="16"/>
  <c r="F8" i="16"/>
  <c r="D4" i="16"/>
  <c r="D23" i="16" s="1"/>
  <c r="E4" i="16"/>
  <c r="E23" i="16" s="1"/>
  <c r="G8" i="16" l="1"/>
  <c r="E8" i="16" s="1"/>
  <c r="G23" i="16" l="1"/>
  <c r="E17" i="14"/>
  <c r="E21" i="14" s="1"/>
  <c r="D17" i="14" l="1"/>
  <c r="D21" i="14" s="1"/>
  <c r="D25" i="5" l="1"/>
  <c r="D28" i="5" s="1"/>
  <c r="D68" i="5"/>
  <c r="D5" i="5"/>
  <c r="D4" i="5"/>
  <c r="F9" i="4"/>
  <c r="F8" i="4"/>
  <c r="D7" i="4"/>
  <c r="F7" i="4" s="1"/>
  <c r="D6" i="4"/>
  <c r="F6" i="4" s="1"/>
  <c r="E5" i="4"/>
  <c r="E4" i="4"/>
  <c r="E10" i="4" l="1"/>
  <c r="E13" i="4" s="1"/>
  <c r="D11" i="5"/>
  <c r="D14" i="5" s="1"/>
  <c r="D5" i="4"/>
  <c r="F5" i="4" s="1"/>
  <c r="J10" i="4" l="1"/>
  <c r="D4" i="4"/>
  <c r="D10" i="4" l="1"/>
  <c r="D13" i="4" s="1"/>
  <c r="F4" i="4"/>
  <c r="F10" i="4" s="1"/>
</calcChain>
</file>

<file path=xl/comments1.xml><?xml version="1.0" encoding="utf-8"?>
<comments xmlns="http://schemas.openxmlformats.org/spreadsheetml/2006/main">
  <authors>
    <author>Giorgi Gomareli</author>
  </authors>
  <commentList>
    <comment ref="D5" authorId="0" shapeId="0">
      <text>
        <r>
          <rPr>
            <b/>
            <sz val="9"/>
            <color indexed="81"/>
            <rFont val="Tahoma"/>
            <family val="2"/>
            <charset val="204"/>
          </rPr>
          <t>Giorgi Gomareli:</t>
        </r>
        <r>
          <rPr>
            <sz val="9"/>
            <color indexed="81"/>
            <rFont val="Tahoma"/>
            <family val="2"/>
            <charset val="204"/>
          </rPr>
          <t xml:space="preserve">
+50 NCDC პროექტის ექსპერტიზა და +100ზუგდიდის ექსპერტიზა.</t>
        </r>
      </text>
    </comment>
  </commentList>
</comments>
</file>

<file path=xl/comments2.xml><?xml version="1.0" encoding="utf-8"?>
<comments xmlns="http://schemas.openxmlformats.org/spreadsheetml/2006/main">
  <authors>
    <author>Giorgi Gomareli</author>
  </authors>
  <commentList>
    <comment ref="E5" authorId="0" shapeId="0">
      <text>
        <r>
          <rPr>
            <b/>
            <sz val="9"/>
            <color indexed="81"/>
            <rFont val="Tahoma"/>
            <family val="2"/>
            <charset val="204"/>
          </rPr>
          <t>Giorgi Gomareli:</t>
        </r>
        <r>
          <rPr>
            <sz val="9"/>
            <color indexed="81"/>
            <rFont val="Tahoma"/>
            <family val="2"/>
            <charset val="204"/>
          </rPr>
          <t xml:space="preserve">
+50 NCDC პროექტის ექსპერტიზა და +100ზუგდიდის ექსპერტიზა.</t>
        </r>
      </text>
    </comment>
  </commentList>
</comments>
</file>

<file path=xl/sharedStrings.xml><?xml version="1.0" encoding="utf-8"?>
<sst xmlns="http://schemas.openxmlformats.org/spreadsheetml/2006/main" count="213" uniqueCount="82">
  <si>
    <t>N</t>
  </si>
  <si>
    <r>
      <t>კომპონენტის</t>
    </r>
    <r>
      <rPr>
        <b/>
        <sz val="12"/>
        <color rgb="FF17375D"/>
        <rFont val="Calibri"/>
        <family val="2"/>
        <charset val="204"/>
      </rPr>
      <t xml:space="preserve"> </t>
    </r>
    <r>
      <rPr>
        <b/>
        <sz val="12"/>
        <color rgb="FF17375D"/>
        <rFont val="Sylfaen"/>
        <family val="1"/>
        <charset val="204"/>
      </rPr>
      <t>დასახელება</t>
    </r>
  </si>
  <si>
    <r>
      <t>ღირებულება</t>
    </r>
    <r>
      <rPr>
        <b/>
        <sz val="12"/>
        <color rgb="FF17375D"/>
        <rFont val="Calibri"/>
        <family val="2"/>
        <charset val="204"/>
      </rPr>
      <t xml:space="preserve"> (</t>
    </r>
    <r>
      <rPr>
        <b/>
        <sz val="12"/>
        <color rgb="FF17375D"/>
        <rFont val="Sylfaen"/>
        <family val="1"/>
        <charset val="204"/>
      </rPr>
      <t>ათასი</t>
    </r>
    <r>
      <rPr>
        <b/>
        <sz val="12"/>
        <color rgb="FF17375D"/>
        <rFont val="Calibri"/>
        <family val="2"/>
        <charset val="204"/>
      </rPr>
      <t xml:space="preserve"> </t>
    </r>
    <r>
      <rPr>
        <b/>
        <sz val="12"/>
        <color rgb="FF17375D"/>
        <rFont val="Sylfaen"/>
        <family val="1"/>
        <charset val="204"/>
      </rPr>
      <t>ლარი</t>
    </r>
    <r>
      <rPr>
        <b/>
        <sz val="12"/>
        <color rgb="FF17375D"/>
        <rFont val="Calibri"/>
        <family val="2"/>
        <charset val="204"/>
      </rPr>
      <t>)</t>
    </r>
  </si>
  <si>
    <t>სს „ინფექციური პათოლოგიის, შიდსისა და კლინიკური იმუნოლოგიის სამეცნიერო-პრაქტიკული ცენტრის“ შენობის (მისამართი: ქ. თბილისი, გუდამაყრის შესახვევი N2) სარეაბილიტაციო სამუშაოები და ცენტრის ფუქციონირების უწყვეტობის უზრუნველსაყოფად საიჯარო გადასახადის გადახდა</t>
  </si>
  <si>
    <t xml:space="preserve">საექსპერტო სამუშაოები, საპროექტო/საავტორო ზედამხედველობა </t>
  </si>
  <si>
    <t>სასწრაფო-სამედიცინო დახმარების მანქანების შესყიდვა</t>
  </si>
  <si>
    <r>
      <t>პროგრამის</t>
    </r>
    <r>
      <rPr>
        <sz val="12"/>
        <color rgb="FF17375D"/>
        <rFont val="Calibri"/>
        <family val="2"/>
        <charset val="204"/>
      </rPr>
      <t xml:space="preserve"> </t>
    </r>
    <r>
      <rPr>
        <sz val="12"/>
        <color rgb="FF17375D"/>
        <rFont val="Sylfaen"/>
        <family val="1"/>
        <charset val="204"/>
      </rPr>
      <t>ადმინისტრირება</t>
    </r>
  </si>
  <si>
    <t>სულ</t>
  </si>
  <si>
    <t>დამტკიცებული ბიუჯეტი</t>
  </si>
  <si>
    <t>sxvaoba</t>
  </si>
  <si>
    <t xml:space="preserve"> ქალაქ ზუგდიდის მრავალპროფილური საავადმყოფოს პროექტის/საპროექტო სამუშაოების შესყიდვა</t>
  </si>
  <si>
    <t>სსიპ „ლ. საყვარელიძის სახელობის დაავადებათა კონტროლისა და საზოგადოებრივი ჯანმრთელობის ეროვნული ცენტრის“ ადმინისტრაციული შენობის მშენებლობის პროექტის/საპროექტო სამუშაოების შესყიდვა</t>
  </si>
  <si>
    <t>არსებული ბიუჯეტი
(ათას ლარებში)</t>
  </si>
  <si>
    <t>წარმოდგენილი
(ათას ლარებში)</t>
  </si>
  <si>
    <t>ცვლილება</t>
  </si>
  <si>
    <t>დასახელება</t>
  </si>
  <si>
    <t>თანხა 
(ლარი)</t>
  </si>
  <si>
    <t>საოფისე ინვენტარი</t>
  </si>
  <si>
    <t>სამედიცინო პერსონალის უნიფორმა (2 800 კომპლექტი)</t>
  </si>
  <si>
    <t>მთლიანი ხარჯი</t>
  </si>
  <si>
    <t>პროგრამაში გასათვალისწინებელი</t>
  </si>
  <si>
    <t>სამედიცინო აღჭურვილობა</t>
  </si>
  <si>
    <t>ავტომობილები (11 ერთეული)</t>
  </si>
  <si>
    <t>დეფიბრილატორები (288 ცალი)</t>
  </si>
  <si>
    <t>კარდიოგრაფი (288 ცალი)</t>
  </si>
  <si>
    <t>თანხა 
(ათასი ლარი)</t>
  </si>
  <si>
    <t>სსიპ - სასწრაფო სამედიცინო დახმარების ცენტრის შეუფერხებელი ფუნქციონირებისათვის საჭირო მაღალი გამავლობის ავტომობილების (11 ერთეული), სამედიცინო აღჭურვილობის, საოფისე ინვენტარისა და სამედიცინო პერსონალისათვის უნიფორმის შესყიდვა</t>
  </si>
  <si>
    <t>ა</t>
  </si>
  <si>
    <t>ბ</t>
  </si>
  <si>
    <t>გ</t>
  </si>
  <si>
    <t>დ</t>
  </si>
  <si>
    <t>ე</t>
  </si>
  <si>
    <t>ზ</t>
  </si>
  <si>
    <t>სხვაობა</t>
  </si>
  <si>
    <t>პროგრამის ადმინისტრირება</t>
  </si>
  <si>
    <t>თ</t>
  </si>
  <si>
    <t>კ</t>
  </si>
  <si>
    <t>ლ</t>
  </si>
  <si>
    <t>ვ</t>
  </si>
  <si>
    <t>ი</t>
  </si>
  <si>
    <t>2018 წლის ბიუჯეტით</t>
  </si>
  <si>
    <t>ათას ლარებში</t>
  </si>
  <si>
    <t>ლარებში</t>
  </si>
  <si>
    <t>2018 წლის დამტკიცებული</t>
  </si>
  <si>
    <t>ზუგდიდის მუნიციპალიტეტის სოფელ რუხში მრავალპროფილიანი საუნივერსიტეტო კლინიკის სამშენებლო სამუშაოების განხორციელება (ნაწილობრივი დაფინანსება)</t>
  </si>
  <si>
    <t>სს "ინფექციური პათოლოგიის, შიდსისა და კლინიკური იმუნოლოგიის სამეცნიერო-პრაქტიკული ცენტრის" ფუნქციონირების უწყვეტობის უზრუნველსაყოფად საიჯარო გადასახადის გადახდა</t>
  </si>
  <si>
    <t>საქართველოს შინაგან საქმეთა სამინისტროს  საჭიროებისთვის გარდაბნის მუნიციპალიტეტის სოფელ კრწანისში (იაღლუჯი) გადაუდებელი სამედიცინო დახმარების პუნქტისათვის სამედიცინო მოწყობილობების  შესყიდვა</t>
  </si>
  <si>
    <t xml:space="preserve">საქართველოს დაზვერვის სამსახურის (შემდგომში – საქართველოს სახელმწიფო უსაფრთხოების სამსახური) სამედიცინო პუნქტისათვის სამედიცინო მოწყობილობების შესყიდვა </t>
  </si>
  <si>
    <t xml:space="preserve">შპს "რეგიონული ჯანდაცვის ცენტრის“ მართვაში არსებული ლანჩხუთის სამედიცინო დაწესებულების ფუნქციონირებისათვის საჭირო  რენტგენოგრაფიული სისტემის შესყიდვა </t>
  </si>
  <si>
    <t xml:space="preserve">სსიპ – საგანგებო სიტუაციების კოორდინაციისა და გადაუდებელი დახმარების ცენტრის ფუნქციონირებისათვის 52 ადმინისტრაციულ-ტერიტორიულ ქვედანაყოფში ახალი ოფისების აღჭურვა ავეჯით, საოჯახო ტექნიკითა და ინვენტარით </t>
  </si>
  <si>
    <t>სსიპ – საგანგებო სიტუაციების კოორდინაციისა და გადაუდებელი დახმარების ცენტრის ფუნქციონირებისათვის:</t>
  </si>
  <si>
    <t xml:space="preserve">სს "ინფექციური პათოლოგიის, შიდსისა და კლინიკური იმუნოლოგიის სამეცნიერო-პრაქტიკული ცენტრის": </t>
  </si>
  <si>
    <t>პირველადი ჯანდაცვის ცენტრების აღჭურვა</t>
  </si>
  <si>
    <t>ქ. რუსთავში ფსიქიკური ჯანმრთელობის სარეაბილიტაციო  ცენტრის მშენებლობისთვის საჭირო მიწის გამოსყიდვა</t>
  </si>
  <si>
    <t>2019 წლის ბიუჯეტით</t>
  </si>
  <si>
    <t>~</t>
  </si>
  <si>
    <t>ზუგდიდის მუნიციპალიტეტის სოფელ რუხში მრავალპროფილიანი საუნივერსიტეტო კლინიკის:</t>
  </si>
  <si>
    <t>2019 წლის დამტკიცებული</t>
  </si>
  <si>
    <t>ფსიქიატრიული და ადიქტოლოგიური სერვისების მიმწოდებელი დაწესებულებების (ბედიანის, სურამისა და რუსთავის  ცენტრები და შპს "ფსიქიკური ჯანმრთელობის ცენტრი") აღჭურვა და  სარემონტო სამუშაოების შესყიდვა</t>
  </si>
  <si>
    <t>1.1.სამშენებლო სამუშაოების განხორციელება (ნაწილობრივი დაფინანსება)</t>
  </si>
  <si>
    <t>1.2.აღჭურვა სამედიცინო აპარატურითა და ავეჯით, საოფისე ავეჯით, საოჯახო ტექნიკითა და ინვენტარით</t>
  </si>
  <si>
    <t>1.3.სარეზერვო გარე ელექტრომომარაგების ხაზის მოწყობის სამუშაოების შესყიდვა</t>
  </si>
  <si>
    <t xml:space="preserve"> 3.1. 52 ადმინისტრაციულ-ტერიტორიულ ქვედანაყოფში ახალი ოფისების აღჭურვა ავეჯით</t>
  </si>
  <si>
    <t>3.2.სასწრაფო სამედიცინო დახმარების ავტომანქანების შესყიდვა</t>
  </si>
  <si>
    <t xml:space="preserve">3.3. სპეციალიზებული სასწრაფო სამედიცინო დახმარების ავტომანქანებისათვის სამედიცინო აპარატურის შესყიდვა </t>
  </si>
  <si>
    <t>4.1. სამედიცინო აპარატურისა  და მოწყობილობების შესყიდვა</t>
  </si>
  <si>
    <t>2.1. ფუნქციონირების უწყვეტობის უზრუნველსაყოფად, საიჯარო გადასახადის გადახდა</t>
  </si>
  <si>
    <r>
      <t xml:space="preserve">2.2.ფუნქციონირებისათვის სამედიცინო აპარატურის შესყიდვა </t>
    </r>
    <r>
      <rPr>
        <sz val="12"/>
        <color rgb="FFFF0000"/>
        <rFont val="Sylfaen"/>
        <family val="1"/>
        <charset val="204"/>
      </rPr>
      <t>(კომპიუტერული ტომოგრაფიის აპაატურის შესყიდვა)</t>
    </r>
  </si>
  <si>
    <t>შპს "რეგიონული ჯანდაცვის ცენტრის"  მართვაში არსებული სამედიცინო დაწესებულების ფუნქციონირებისათვის:</t>
  </si>
  <si>
    <t>4.2. სარემონტო სამუშაოების შესყიდვა</t>
  </si>
  <si>
    <t>დაბა ბაკურიანში, დაბა გუდაურსა და სხვა საკურორტო ზონებში გადაუდებელი სამედიცინო დახმარების ცენტრების (EMERGENCY) მშენებლობა და აღჭურვა</t>
  </si>
  <si>
    <t>დამტკიცებული</t>
  </si>
  <si>
    <t>1-ლი ცვლილება</t>
  </si>
  <si>
    <t>დაბა აბასთუმანში ფილტვის დაავადებათა სარეაბილიტაციო ცენტრის ფუნქციონირებისათვის სამედიცინო და სარეაბილიტაციო აპარატურის შესყიდვა</t>
  </si>
  <si>
    <t>ფსიქიატრიული და ადიქტოლოგიური სერვისების მიმწოდებელი დაწესებულებების (ბედიანის, სურამისა და რუსთავის  ცენტრები და შპს "ფსიქიკური ჯანმრთელობისა და ნარკომანიის პრევენციის ცენტრი") აღჭურვა და  სარემონტო სამუშაოების შესყიდვა</t>
  </si>
  <si>
    <t xml:space="preserve">2.2.ფუნქციონირებისათვის სამედიცინო აპარატურის შესყიდვა </t>
  </si>
  <si>
    <t>მეორე ცვლილება</t>
  </si>
  <si>
    <t>მ</t>
  </si>
  <si>
    <t>NordDRG Grouper-პროგრამული უზრუნველყოფის შესყიდვა და დამატებითი ღირებულების გადასახადი</t>
  </si>
  <si>
    <t>ორ სერვერულ ცენტრს შორის ძირითადი და ალტერნატიული ოპტიკურ-ბოჭკოვანი („Dark Fiber“) კავშირის უზრუნველყოფის შესყიდვა</t>
  </si>
  <si>
    <t>1.4. ინტერნეტ კავშირით უზრუნველყოფის მომსახურების შესყიდვა</t>
  </si>
  <si>
    <r>
      <t xml:space="preserve">დაბა ბაკურიანში, დაბა გუდაურსა და სხვა საკურორტო ზონებში გადაუდებელი სამედიცინო დახმარების ცენტრების (EMERGENCY) მშენებლობა, </t>
    </r>
    <r>
      <rPr>
        <b/>
        <sz val="12"/>
        <color rgb="FFFF0000"/>
        <rFont val="Calibri"/>
        <family val="2"/>
        <charset val="204"/>
      </rPr>
      <t>რეაბილიტაცია/რეკონსტრუქცია</t>
    </r>
    <r>
      <rPr>
        <b/>
        <sz val="12"/>
        <rFont val="Calibri"/>
        <family val="2"/>
        <charset val="204"/>
      </rPr>
      <t xml:space="preserve"> და აღჭურვა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</si>
</sst>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L_a_r_i_-;\-* #,##0.00\ _L_a_r_i_-;_-* &quot;-&quot;??\ _L_a_r_i_-;_-@_-"/>
    <numFmt numFmtId="165" formatCode="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17375D"/>
      <name val="Calibri"/>
      <family val="2"/>
      <charset val="204"/>
    </font>
    <font>
      <b/>
      <sz val="12"/>
      <color rgb="FF17375D"/>
      <name val="Sylfaen"/>
      <family val="1"/>
      <charset val="204"/>
    </font>
    <font>
      <sz val="12"/>
      <color rgb="FF17375D"/>
      <name val="Calibri"/>
      <family val="2"/>
      <charset val="204"/>
    </font>
    <font>
      <sz val="12"/>
      <color rgb="FF17375D"/>
      <name val="Sylfae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color rgb="FF00B05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color theme="3" tint="-0.249977111117893"/>
      <name val="Calibri"/>
      <family val="2"/>
      <charset val="204"/>
      <scheme val="minor"/>
    </font>
    <font>
      <sz val="12"/>
      <color theme="3" tint="-0.249977111117893"/>
      <name val="Calibri"/>
      <family val="2"/>
      <charset val="204"/>
      <scheme val="minor"/>
    </font>
    <font>
      <b/>
      <i/>
      <u/>
      <sz val="14"/>
      <color theme="3" tint="-0.249977111117893"/>
      <name val="Calibri"/>
      <family val="2"/>
      <charset val="204"/>
      <scheme val="minor"/>
    </font>
    <font>
      <sz val="12"/>
      <name val="Calibri"/>
      <family val="2"/>
      <charset val="204"/>
    </font>
    <font>
      <sz val="12"/>
      <name val="Sylfaen"/>
      <family val="1"/>
      <charset val="204"/>
    </font>
    <font>
      <b/>
      <sz val="12"/>
      <name val="Calibri"/>
      <family val="2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sz val="12"/>
      <name val="Sylfaen"/>
      <family val="1"/>
    </font>
    <font>
      <b/>
      <sz val="12"/>
      <name val="Calibri"/>
      <family val="2"/>
      <charset val="204"/>
    </font>
    <font>
      <b/>
      <sz val="12"/>
      <name val="Sylfaen"/>
      <family val="1"/>
    </font>
    <font>
      <sz val="12"/>
      <color rgb="FFFF0000"/>
      <name val="Sylfaen"/>
      <family val="1"/>
      <charset val="204"/>
    </font>
    <font>
      <b/>
      <sz val="12"/>
      <color rgb="FFFF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1849B"/>
      </left>
      <right style="thin">
        <color rgb="FF31849B"/>
      </right>
      <top style="thin">
        <color rgb="FF31849B"/>
      </top>
      <bottom style="thin">
        <color rgb="FF31849B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rgb="FF31849B"/>
      </left>
      <right style="thin">
        <color rgb="FF31849B"/>
      </right>
      <top/>
      <bottom style="thin">
        <color rgb="FF31849B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/>
      <right style="thin">
        <color rgb="FF31849B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vertical="center"/>
    </xf>
    <xf numFmtId="165" fontId="2" fillId="0" borderId="0" xfId="0" applyNumberFormat="1" applyFont="1"/>
    <xf numFmtId="165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5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165" fontId="10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165" fontId="11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165" fontId="1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65" fontId="11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2" xfId="0" applyFont="1" applyBorder="1" applyAlignment="1">
      <alignment horizontal="center" vertical="center"/>
    </xf>
    <xf numFmtId="165" fontId="13" fillId="0" borderId="2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165" fontId="14" fillId="2" borderId="1" xfId="0" applyNumberFormat="1" applyFont="1" applyFill="1" applyBorder="1" applyAlignment="1">
      <alignment horizontal="left" vertical="center" wrapText="1"/>
    </xf>
    <xf numFmtId="165" fontId="17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16" fillId="3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right"/>
    </xf>
    <xf numFmtId="165" fontId="18" fillId="0" borderId="0" xfId="0" applyNumberFormat="1" applyFont="1"/>
    <xf numFmtId="0" fontId="0" fillId="0" borderId="0" xfId="0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65" fontId="20" fillId="3" borderId="1" xfId="0" applyNumberFormat="1" applyFont="1" applyFill="1" applyBorder="1" applyAlignment="1">
      <alignment horizontal="center" vertical="center" wrapText="1"/>
    </xf>
    <xf numFmtId="165" fontId="19" fillId="0" borderId="0" xfId="0" applyNumberFormat="1" applyFont="1"/>
    <xf numFmtId="0" fontId="14" fillId="2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65" fontId="20" fillId="2" borderId="1" xfId="0" applyNumberFormat="1" applyFont="1" applyFill="1" applyBorder="1" applyAlignment="1">
      <alignment horizontal="center" vertical="center" wrapText="1"/>
    </xf>
    <xf numFmtId="165" fontId="21" fillId="3" borderId="1" xfId="0" applyNumberFormat="1" applyFont="1" applyFill="1" applyBorder="1" applyAlignment="1">
      <alignment horizontal="left" vertical="center" wrapText="1"/>
    </xf>
    <xf numFmtId="165" fontId="21" fillId="2" borderId="1" xfId="0" applyNumberFormat="1" applyFont="1" applyFill="1" applyBorder="1" applyAlignment="1">
      <alignment horizontal="left" vertical="center" wrapText="1"/>
    </xf>
    <xf numFmtId="165" fontId="14" fillId="3" borderId="1" xfId="0" applyNumberFormat="1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center" vertical="center" wrapText="1"/>
    </xf>
    <xf numFmtId="165" fontId="22" fillId="3" borderId="1" xfId="0" applyNumberFormat="1" applyFont="1" applyFill="1" applyBorder="1" applyAlignment="1">
      <alignment horizontal="center" vertical="center" wrapText="1"/>
    </xf>
    <xf numFmtId="165" fontId="22" fillId="2" borderId="1" xfId="0" applyNumberFormat="1" applyFont="1" applyFill="1" applyBorder="1" applyAlignment="1">
      <alignment horizontal="center" vertical="center" wrapText="1"/>
    </xf>
    <xf numFmtId="165" fontId="14" fillId="3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20" fillId="3" borderId="1" xfId="0" applyNumberFormat="1" applyFont="1" applyFill="1" applyBorder="1" applyAlignment="1">
      <alignment horizontal="left" vertical="center" wrapText="1" indent="4"/>
    </xf>
    <xf numFmtId="0" fontId="22" fillId="2" borderId="1" xfId="0" applyFont="1" applyFill="1" applyBorder="1" applyAlignment="1">
      <alignment horizontal="center" vertical="center" wrapText="1"/>
    </xf>
    <xf numFmtId="165" fontId="23" fillId="2" borderId="1" xfId="0" applyNumberFormat="1" applyFont="1" applyFill="1" applyBorder="1" applyAlignment="1">
      <alignment horizontal="left" vertical="center" wrapText="1"/>
    </xf>
    <xf numFmtId="0" fontId="22" fillId="2" borderId="3" xfId="0" applyFont="1" applyFill="1" applyBorder="1" applyAlignment="1">
      <alignment horizontal="center" vertical="center" wrapText="1"/>
    </xf>
    <xf numFmtId="165" fontId="22" fillId="2" borderId="1" xfId="0" applyNumberFormat="1" applyFont="1" applyFill="1" applyBorder="1" applyAlignment="1">
      <alignment horizontal="left" vertical="center" wrapText="1"/>
    </xf>
    <xf numFmtId="0" fontId="22" fillId="3" borderId="3" xfId="0" applyFont="1" applyFill="1" applyBorder="1" applyAlignment="1">
      <alignment horizontal="center" vertical="center" wrapText="1"/>
    </xf>
    <xf numFmtId="165" fontId="22" fillId="3" borderId="1" xfId="0" applyNumberFormat="1" applyFont="1" applyFill="1" applyBorder="1" applyAlignment="1">
      <alignment horizontal="left" vertical="center" wrapText="1"/>
    </xf>
    <xf numFmtId="165" fontId="14" fillId="2" borderId="1" xfId="0" applyNumberFormat="1" applyFont="1" applyFill="1" applyBorder="1" applyAlignment="1">
      <alignment horizontal="center" vertical="center" wrapText="1"/>
    </xf>
    <xf numFmtId="0" fontId="0" fillId="0" borderId="6" xfId="0" applyBorder="1"/>
    <xf numFmtId="165" fontId="17" fillId="0" borderId="6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 wrapText="1"/>
    </xf>
    <xf numFmtId="165" fontId="23" fillId="2" borderId="6" xfId="0" applyNumberFormat="1" applyFont="1" applyFill="1" applyBorder="1" applyAlignment="1">
      <alignment horizontal="left" vertical="center" wrapText="1"/>
    </xf>
    <xf numFmtId="165" fontId="22" fillId="2" borderId="6" xfId="0" applyNumberFormat="1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165" fontId="21" fillId="2" borderId="6" xfId="0" applyNumberFormat="1" applyFont="1" applyFill="1" applyBorder="1" applyAlignment="1">
      <alignment horizontal="left" vertical="center" wrapText="1"/>
    </xf>
    <xf numFmtId="165" fontId="20" fillId="2" borderId="6" xfId="0" applyNumberFormat="1" applyFont="1" applyFill="1" applyBorder="1" applyAlignment="1">
      <alignment horizontal="center" vertical="center" wrapText="1"/>
    </xf>
    <xf numFmtId="165" fontId="20" fillId="3" borderId="6" xfId="0" applyNumberFormat="1" applyFont="1" applyFill="1" applyBorder="1" applyAlignment="1">
      <alignment horizontal="center" vertical="center" wrapText="1"/>
    </xf>
    <xf numFmtId="165" fontId="20" fillId="3" borderId="6" xfId="0" applyNumberFormat="1" applyFont="1" applyFill="1" applyBorder="1" applyAlignment="1">
      <alignment horizontal="left" vertical="center" wrapText="1" indent="4"/>
    </xf>
    <xf numFmtId="165" fontId="21" fillId="3" borderId="6" xfId="0" applyNumberFormat="1" applyFont="1" applyFill="1" applyBorder="1" applyAlignment="1">
      <alignment horizontal="left" vertical="center" wrapText="1"/>
    </xf>
    <xf numFmtId="165" fontId="14" fillId="3" borderId="6" xfId="0" applyNumberFormat="1" applyFont="1" applyFill="1" applyBorder="1" applyAlignment="1">
      <alignment horizontal="center" vertical="center" wrapText="1"/>
    </xf>
    <xf numFmtId="165" fontId="14" fillId="2" borderId="6" xfId="0" applyNumberFormat="1" applyFont="1" applyFill="1" applyBorder="1" applyAlignment="1">
      <alignment horizontal="center" vertical="center" wrapText="1"/>
    </xf>
    <xf numFmtId="165" fontId="22" fillId="2" borderId="6" xfId="0" applyNumberFormat="1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center" vertical="center" wrapText="1"/>
    </xf>
    <xf numFmtId="165" fontId="14" fillId="3" borderId="6" xfId="0" applyNumberFormat="1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 wrapText="1"/>
    </xf>
    <xf numFmtId="165" fontId="22" fillId="3" borderId="6" xfId="0" applyNumberFormat="1" applyFont="1" applyFill="1" applyBorder="1" applyAlignment="1">
      <alignment horizontal="left" vertical="center" wrapText="1"/>
    </xf>
    <xf numFmtId="165" fontId="22" fillId="3" borderId="6" xfId="0" applyNumberFormat="1" applyFont="1" applyFill="1" applyBorder="1" applyAlignment="1">
      <alignment horizontal="center" vertical="center" wrapText="1"/>
    </xf>
    <xf numFmtId="165" fontId="16" fillId="3" borderId="6" xfId="0" applyNumberFormat="1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Comma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B2:I68"/>
  <sheetViews>
    <sheetView view="pageBreakPreview" topLeftCell="A4" zoomScale="90" zoomScaleNormal="100" zoomScaleSheetLayoutView="90" workbookViewId="0">
      <selection activeCell="D11" sqref="D11"/>
    </sheetView>
  </sheetViews>
  <sheetFormatPr defaultRowHeight="15.75" x14ac:dyDescent="0.25"/>
  <cols>
    <col min="1" max="1" width="3" style="1" customWidth="1"/>
    <col min="2" max="2" width="9.140625" style="1"/>
    <col min="3" max="3" width="78.7109375" style="1" customWidth="1"/>
    <col min="4" max="4" width="17.5703125" style="1" customWidth="1"/>
    <col min="5" max="5" width="10.140625" style="1" customWidth="1"/>
    <col min="6" max="7" width="9.140625" style="1"/>
    <col min="8" max="8" width="10.140625" style="1" bestFit="1" customWidth="1"/>
    <col min="9" max="16384" width="9.140625" style="1"/>
  </cols>
  <sheetData>
    <row r="2" spans="2:9" ht="25.5" customHeight="1" x14ac:dyDescent="0.25"/>
    <row r="3" spans="2:9" ht="36" x14ac:dyDescent="0.25">
      <c r="B3" s="2" t="s">
        <v>0</v>
      </c>
      <c r="C3" s="3" t="s">
        <v>1</v>
      </c>
      <c r="D3" s="3" t="s">
        <v>2</v>
      </c>
    </row>
    <row r="4" spans="2:9" ht="97.5" customHeight="1" x14ac:dyDescent="0.25">
      <c r="B4" s="4">
        <v>1</v>
      </c>
      <c r="C4" s="5" t="s">
        <v>3</v>
      </c>
      <c r="D4" s="6">
        <f>8698.3+433.5</f>
        <v>9131.7999999999993</v>
      </c>
      <c r="E4" s="7"/>
      <c r="F4" s="7"/>
    </row>
    <row r="5" spans="2:9" ht="39" customHeight="1" x14ac:dyDescent="0.25">
      <c r="B5" s="4">
        <v>2</v>
      </c>
      <c r="C5" s="5" t="s">
        <v>4</v>
      </c>
      <c r="D5" s="6">
        <f>45+2.5+15+50+100</f>
        <v>212.5</v>
      </c>
    </row>
    <row r="6" spans="2:9" ht="39" customHeight="1" x14ac:dyDescent="0.25">
      <c r="B6" s="4">
        <v>3</v>
      </c>
      <c r="C6" s="5" t="s">
        <v>5</v>
      </c>
      <c r="D6" s="6">
        <v>11000</v>
      </c>
      <c r="E6" s="7"/>
      <c r="F6" s="7"/>
      <c r="H6" s="8"/>
      <c r="I6" s="8"/>
    </row>
    <row r="7" spans="2:9" ht="33" customHeight="1" x14ac:dyDescent="0.25">
      <c r="B7" s="4">
        <v>4</v>
      </c>
      <c r="C7" s="5" t="s">
        <v>6</v>
      </c>
      <c r="D7" s="6">
        <v>42.9</v>
      </c>
    </row>
    <row r="8" spans="2:9" ht="90" customHeight="1" x14ac:dyDescent="0.25">
      <c r="B8" s="4">
        <v>5</v>
      </c>
      <c r="C8" s="5" t="s">
        <v>11</v>
      </c>
      <c r="D8" s="6">
        <v>110</v>
      </c>
    </row>
    <row r="9" spans="2:9" ht="47.25" customHeight="1" x14ac:dyDescent="0.25">
      <c r="B9" s="4">
        <v>6</v>
      </c>
      <c r="C9" s="5" t="s">
        <v>10</v>
      </c>
      <c r="D9" s="6">
        <v>400</v>
      </c>
    </row>
    <row r="10" spans="2:9" ht="81.75" customHeight="1" x14ac:dyDescent="0.25">
      <c r="B10" s="4">
        <v>7</v>
      </c>
      <c r="C10" s="5" t="s">
        <v>26</v>
      </c>
      <c r="D10" s="6">
        <v>3700</v>
      </c>
    </row>
    <row r="11" spans="2:9" ht="24" customHeight="1" x14ac:dyDescent="0.25">
      <c r="B11" s="4"/>
      <c r="C11" s="3" t="s">
        <v>7</v>
      </c>
      <c r="D11" s="9">
        <f>SUM(D4:D10)</f>
        <v>24597.200000000001</v>
      </c>
      <c r="H11" s="8"/>
      <c r="I11" s="8"/>
    </row>
    <row r="13" spans="2:9" x14ac:dyDescent="0.25">
      <c r="C13" s="13" t="s">
        <v>8</v>
      </c>
      <c r="D13" s="14">
        <v>29203</v>
      </c>
    </row>
    <row r="14" spans="2:9" x14ac:dyDescent="0.25">
      <c r="C14" s="15" t="s">
        <v>9</v>
      </c>
      <c r="D14" s="16">
        <f>D13-D11</f>
        <v>4605.7999999999993</v>
      </c>
    </row>
    <row r="15" spans="2:9" x14ac:dyDescent="0.25">
      <c r="D15" s="11"/>
    </row>
    <row r="16" spans="2:9" x14ac:dyDescent="0.25">
      <c r="D16" s="11"/>
    </row>
    <row r="17" spans="3:5" ht="16.5" thickBot="1" x14ac:dyDescent="0.3">
      <c r="D17" s="11"/>
    </row>
    <row r="18" spans="3:5" ht="42" customHeight="1" thickBot="1" x14ac:dyDescent="0.3">
      <c r="C18" s="18" t="s">
        <v>15</v>
      </c>
      <c r="D18" s="19" t="s">
        <v>16</v>
      </c>
    </row>
    <row r="19" spans="3:5" ht="33" customHeight="1" thickBot="1" x14ac:dyDescent="0.3">
      <c r="C19" s="20" t="s">
        <v>17</v>
      </c>
      <c r="D19" s="21">
        <v>444870</v>
      </c>
    </row>
    <row r="20" spans="3:5" ht="30.75" customHeight="1" thickBot="1" x14ac:dyDescent="0.3">
      <c r="C20" s="20" t="s">
        <v>22</v>
      </c>
      <c r="D20" s="21">
        <v>284585</v>
      </c>
      <c r="E20" s="17"/>
    </row>
    <row r="21" spans="3:5" ht="29.25" customHeight="1" thickBot="1" x14ac:dyDescent="0.3">
      <c r="C21" s="20" t="s">
        <v>18</v>
      </c>
      <c r="D21" s="21">
        <v>616000</v>
      </c>
    </row>
    <row r="22" spans="3:5" ht="24.75" customHeight="1" thickBot="1" x14ac:dyDescent="0.3">
      <c r="C22" s="20" t="s">
        <v>21</v>
      </c>
      <c r="D22" s="21">
        <v>529880</v>
      </c>
    </row>
    <row r="23" spans="3:5" ht="24.75" customHeight="1" thickBot="1" x14ac:dyDescent="0.3">
      <c r="C23" s="20" t="s">
        <v>23</v>
      </c>
      <c r="D23" s="21">
        <v>1382400</v>
      </c>
    </row>
    <row r="24" spans="3:5" ht="24.75" customHeight="1" thickBot="1" x14ac:dyDescent="0.3">
      <c r="C24" s="20" t="s">
        <v>24</v>
      </c>
      <c r="D24" s="21">
        <v>432000</v>
      </c>
    </row>
    <row r="25" spans="3:5" ht="30" customHeight="1" thickBot="1" x14ac:dyDescent="0.3">
      <c r="C25" s="22" t="s">
        <v>19</v>
      </c>
      <c r="D25" s="23">
        <f>SUM(D19:D24)</f>
        <v>3689735</v>
      </c>
    </row>
    <row r="26" spans="3:5" ht="16.5" thickBot="1" x14ac:dyDescent="0.3">
      <c r="C26" s="24"/>
      <c r="D26" s="24"/>
    </row>
    <row r="27" spans="3:5" ht="33.75" customHeight="1" thickBot="1" x14ac:dyDescent="0.3">
      <c r="C27" s="25" t="s">
        <v>20</v>
      </c>
      <c r="D27" s="26">
        <v>3700000</v>
      </c>
    </row>
    <row r="28" spans="3:5" x14ac:dyDescent="0.25">
      <c r="D28" s="8">
        <f>D27-D25</f>
        <v>10265</v>
      </c>
    </row>
    <row r="29" spans="3:5" x14ac:dyDescent="0.25">
      <c r="D29" s="8"/>
    </row>
    <row r="30" spans="3:5" x14ac:dyDescent="0.25">
      <c r="D30" s="8"/>
    </row>
    <row r="31" spans="3:5" x14ac:dyDescent="0.25">
      <c r="D31" s="8"/>
    </row>
    <row r="32" spans="3:5" x14ac:dyDescent="0.25">
      <c r="D32" s="8"/>
    </row>
    <row r="33" spans="4:4" x14ac:dyDescent="0.25">
      <c r="D33" s="8"/>
    </row>
    <row r="34" spans="4:4" x14ac:dyDescent="0.25">
      <c r="D34" s="8"/>
    </row>
    <row r="35" spans="4:4" x14ac:dyDescent="0.25">
      <c r="D35" s="8"/>
    </row>
    <row r="36" spans="4:4" x14ac:dyDescent="0.25">
      <c r="D36" s="8"/>
    </row>
    <row r="37" spans="4:4" x14ac:dyDescent="0.25">
      <c r="D37" s="8"/>
    </row>
    <row r="38" spans="4:4" x14ac:dyDescent="0.25">
      <c r="D38" s="8"/>
    </row>
    <row r="39" spans="4:4" x14ac:dyDescent="0.25">
      <c r="D39" s="8"/>
    </row>
    <row r="40" spans="4:4" x14ac:dyDescent="0.25">
      <c r="D40" s="8"/>
    </row>
    <row r="41" spans="4:4" x14ac:dyDescent="0.25">
      <c r="D41" s="8"/>
    </row>
    <row r="42" spans="4:4" x14ac:dyDescent="0.25">
      <c r="D42" s="8"/>
    </row>
    <row r="43" spans="4:4" x14ac:dyDescent="0.25">
      <c r="D43" s="8"/>
    </row>
    <row r="44" spans="4:4" x14ac:dyDescent="0.25">
      <c r="D44" s="8"/>
    </row>
    <row r="45" spans="4:4" x14ac:dyDescent="0.25">
      <c r="D45" s="8"/>
    </row>
    <row r="46" spans="4:4" x14ac:dyDescent="0.25">
      <c r="D46" s="8"/>
    </row>
    <row r="47" spans="4:4" x14ac:dyDescent="0.25">
      <c r="D47" s="8"/>
    </row>
    <row r="48" spans="4:4" x14ac:dyDescent="0.25">
      <c r="D48" s="8"/>
    </row>
    <row r="49" spans="3:4" x14ac:dyDescent="0.25">
      <c r="D49" s="8"/>
    </row>
    <row r="50" spans="3:4" x14ac:dyDescent="0.25">
      <c r="D50" s="8"/>
    </row>
    <row r="51" spans="3:4" x14ac:dyDescent="0.25">
      <c r="D51" s="8"/>
    </row>
    <row r="52" spans="3:4" x14ac:dyDescent="0.25">
      <c r="D52" s="8"/>
    </row>
    <row r="53" spans="3:4" x14ac:dyDescent="0.25">
      <c r="D53" s="8"/>
    </row>
    <row r="54" spans="3:4" x14ac:dyDescent="0.25">
      <c r="D54" s="8"/>
    </row>
    <row r="55" spans="3:4" x14ac:dyDescent="0.25">
      <c r="D55" s="8"/>
    </row>
    <row r="56" spans="3:4" x14ac:dyDescent="0.25">
      <c r="D56" s="8"/>
    </row>
    <row r="57" spans="3:4" x14ac:dyDescent="0.25">
      <c r="D57" s="8"/>
    </row>
    <row r="58" spans="3:4" x14ac:dyDescent="0.25">
      <c r="D58" s="8"/>
    </row>
    <row r="59" spans="3:4" x14ac:dyDescent="0.25">
      <c r="D59" s="8"/>
    </row>
    <row r="60" spans="3:4" ht="16.5" thickBot="1" x14ac:dyDescent="0.3"/>
    <row r="61" spans="3:4" ht="32.25" thickBot="1" x14ac:dyDescent="0.3">
      <c r="C61" s="18" t="s">
        <v>15</v>
      </c>
      <c r="D61" s="19" t="s">
        <v>25</v>
      </c>
    </row>
    <row r="62" spans="3:4" ht="16.5" thickBot="1" x14ac:dyDescent="0.3">
      <c r="C62" s="20" t="s">
        <v>17</v>
      </c>
      <c r="D62" s="21">
        <v>444.87</v>
      </c>
    </row>
    <row r="63" spans="3:4" ht="16.5" thickBot="1" x14ac:dyDescent="0.3">
      <c r="C63" s="20" t="s">
        <v>22</v>
      </c>
      <c r="D63" s="21">
        <v>284.58499999999998</v>
      </c>
    </row>
    <row r="64" spans="3:4" ht="16.5" thickBot="1" x14ac:dyDescent="0.3">
      <c r="C64" s="20" t="s">
        <v>18</v>
      </c>
      <c r="D64" s="21">
        <v>616</v>
      </c>
    </row>
    <row r="65" spans="3:4" ht="16.5" thickBot="1" x14ac:dyDescent="0.3">
      <c r="C65" s="20" t="s">
        <v>21</v>
      </c>
      <c r="D65" s="21">
        <v>529.88</v>
      </c>
    </row>
    <row r="66" spans="3:4" ht="16.5" thickBot="1" x14ac:dyDescent="0.3">
      <c r="C66" s="20" t="s">
        <v>23</v>
      </c>
      <c r="D66" s="21">
        <v>1382.4</v>
      </c>
    </row>
    <row r="67" spans="3:4" ht="16.5" thickBot="1" x14ac:dyDescent="0.3">
      <c r="C67" s="20" t="s">
        <v>24</v>
      </c>
      <c r="D67" s="21">
        <v>432</v>
      </c>
    </row>
    <row r="68" spans="3:4" ht="16.5" thickBot="1" x14ac:dyDescent="0.3">
      <c r="C68" s="22" t="s">
        <v>19</v>
      </c>
      <c r="D68" s="23">
        <f>SUM(D62:D67)</f>
        <v>3689.7350000000001</v>
      </c>
    </row>
  </sheetData>
  <pageMargins left="0.7" right="0.7" top="0.75" bottom="0.75" header="0.3" footer="0.3"/>
  <pageSetup paperSize="9" scale="8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B2:J20"/>
  <sheetViews>
    <sheetView view="pageBreakPreview" zoomScale="90" zoomScaleNormal="100" zoomScaleSheetLayoutView="90" workbookViewId="0">
      <selection activeCell="C35" sqref="C35"/>
    </sheetView>
  </sheetViews>
  <sheetFormatPr defaultRowHeight="15.75" x14ac:dyDescent="0.25"/>
  <cols>
    <col min="1" max="1" width="3" style="1" customWidth="1"/>
    <col min="2" max="2" width="6" style="1" customWidth="1"/>
    <col min="3" max="3" width="78.7109375" style="1" customWidth="1"/>
    <col min="4" max="6" width="22" style="1" customWidth="1"/>
    <col min="7" max="8" width="9.140625" style="1"/>
    <col min="9" max="9" width="10.140625" style="1" bestFit="1" customWidth="1"/>
    <col min="10" max="16384" width="9.140625" style="1"/>
  </cols>
  <sheetData>
    <row r="2" spans="2:10" ht="25.5" customHeight="1" x14ac:dyDescent="0.25"/>
    <row r="3" spans="2:10" ht="69" customHeight="1" x14ac:dyDescent="0.25">
      <c r="B3" s="2" t="s">
        <v>0</v>
      </c>
      <c r="C3" s="3" t="s">
        <v>1</v>
      </c>
      <c r="D3" s="3" t="s">
        <v>12</v>
      </c>
      <c r="E3" s="3" t="s">
        <v>13</v>
      </c>
      <c r="F3" s="3" t="s">
        <v>14</v>
      </c>
    </row>
    <row r="4" spans="2:10" ht="97.5" customHeight="1" x14ac:dyDescent="0.25">
      <c r="B4" s="4">
        <v>1</v>
      </c>
      <c r="C4" s="5" t="s">
        <v>3</v>
      </c>
      <c r="D4" s="6" t="e">
        <f>#REF!</f>
        <v>#REF!</v>
      </c>
      <c r="E4" s="6">
        <f>8698.3+433.5</f>
        <v>9131.7999999999993</v>
      </c>
      <c r="F4" s="6" t="e">
        <f t="shared" ref="F4:F9" si="0">E4-D4</f>
        <v>#REF!</v>
      </c>
      <c r="G4" s="7"/>
    </row>
    <row r="5" spans="2:10" ht="39" customHeight="1" x14ac:dyDescent="0.25">
      <c r="B5" s="4">
        <v>2</v>
      </c>
      <c r="C5" s="5" t="s">
        <v>4</v>
      </c>
      <c r="D5" s="6" t="e">
        <f>#REF!</f>
        <v>#REF!</v>
      </c>
      <c r="E5" s="6">
        <f>45+2.5+15+50+100</f>
        <v>212.5</v>
      </c>
      <c r="F5" s="6" t="e">
        <f t="shared" si="0"/>
        <v>#REF!</v>
      </c>
    </row>
    <row r="6" spans="2:10" ht="18" x14ac:dyDescent="0.25">
      <c r="B6" s="4">
        <v>3</v>
      </c>
      <c r="C6" s="5" t="s">
        <v>5</v>
      </c>
      <c r="D6" s="6" t="e">
        <f>#REF!</f>
        <v>#REF!</v>
      </c>
      <c r="E6" s="6">
        <v>11000</v>
      </c>
      <c r="F6" s="6" t="e">
        <f t="shared" si="0"/>
        <v>#REF!</v>
      </c>
      <c r="G6" s="7"/>
      <c r="I6" s="8"/>
      <c r="J6" s="8"/>
    </row>
    <row r="7" spans="2:10" ht="33" customHeight="1" x14ac:dyDescent="0.25">
      <c r="B7" s="4">
        <v>4</v>
      </c>
      <c r="C7" s="5" t="s">
        <v>6</v>
      </c>
      <c r="D7" s="6" t="e">
        <f>#REF!</f>
        <v>#REF!</v>
      </c>
      <c r="E7" s="6">
        <v>42.9</v>
      </c>
      <c r="F7" s="6" t="e">
        <f t="shared" si="0"/>
        <v>#REF!</v>
      </c>
    </row>
    <row r="8" spans="2:10" ht="90" customHeight="1" x14ac:dyDescent="0.25">
      <c r="B8" s="4">
        <v>5</v>
      </c>
      <c r="C8" s="5" t="s">
        <v>11</v>
      </c>
      <c r="D8" s="6">
        <v>0</v>
      </c>
      <c r="E8" s="6">
        <v>110</v>
      </c>
      <c r="F8" s="6">
        <f t="shared" si="0"/>
        <v>110</v>
      </c>
    </row>
    <row r="9" spans="2:10" ht="47.25" customHeight="1" x14ac:dyDescent="0.25">
      <c r="B9" s="4">
        <v>6</v>
      </c>
      <c r="C9" s="5" t="s">
        <v>10</v>
      </c>
      <c r="D9" s="6">
        <v>0</v>
      </c>
      <c r="E9" s="6">
        <v>400</v>
      </c>
      <c r="F9" s="6">
        <f t="shared" si="0"/>
        <v>400</v>
      </c>
    </row>
    <row r="10" spans="2:10" ht="24" customHeight="1" x14ac:dyDescent="0.25">
      <c r="B10" s="4"/>
      <c r="C10" s="3" t="s">
        <v>7</v>
      </c>
      <c r="D10" s="9" t="e">
        <f>SUM(D4:D9)</f>
        <v>#REF!</v>
      </c>
      <c r="E10" s="9">
        <f>SUM(E4:E9)</f>
        <v>20897.2</v>
      </c>
      <c r="F10" s="9" t="e">
        <f>SUM(F4:F9)</f>
        <v>#REF!</v>
      </c>
      <c r="H10" s="1">
        <v>660</v>
      </c>
      <c r="I10" s="8">
        <v>20897.2</v>
      </c>
      <c r="J10" s="8">
        <f>I10-E10</f>
        <v>0</v>
      </c>
    </row>
    <row r="12" spans="2:10" x14ac:dyDescent="0.25">
      <c r="C12" s="10" t="s">
        <v>8</v>
      </c>
      <c r="D12" s="10"/>
      <c r="E12" s="11">
        <v>29203</v>
      </c>
      <c r="F12" s="11"/>
    </row>
    <row r="13" spans="2:10" x14ac:dyDescent="0.25">
      <c r="C13" s="10" t="s">
        <v>9</v>
      </c>
      <c r="D13" s="12" t="e">
        <f>E12-D10</f>
        <v>#REF!</v>
      </c>
      <c r="E13" s="11">
        <f>E12-E10</f>
        <v>8305.7999999999993</v>
      </c>
      <c r="F13" s="11"/>
    </row>
    <row r="14" spans="2:10" x14ac:dyDescent="0.25">
      <c r="E14" s="11"/>
      <c r="F14" s="11"/>
    </row>
    <row r="15" spans="2:10" x14ac:dyDescent="0.25">
      <c r="E15" s="11"/>
      <c r="F15" s="11"/>
    </row>
    <row r="16" spans="2:10" x14ac:dyDescent="0.25">
      <c r="E16" s="11"/>
      <c r="F16" s="11"/>
    </row>
    <row r="17" spans="5:6" x14ac:dyDescent="0.25">
      <c r="E17" s="11"/>
      <c r="F17" s="11"/>
    </row>
    <row r="18" spans="5:6" x14ac:dyDescent="0.25">
      <c r="E18" s="11"/>
      <c r="F18" s="11"/>
    </row>
    <row r="19" spans="5:6" x14ac:dyDescent="0.25">
      <c r="E19" s="11"/>
      <c r="F19" s="11"/>
    </row>
    <row r="20" spans="5:6" x14ac:dyDescent="0.25">
      <c r="E20" s="11"/>
      <c r="F20" s="11"/>
    </row>
  </sheetData>
  <pageMargins left="0.7" right="0.7" top="0.75" bottom="0.75" header="0.3" footer="0.3"/>
  <pageSetup paperSize="9" scale="5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"/>
  <sheetViews>
    <sheetView view="pageBreakPreview" zoomScale="90" zoomScaleNormal="100" zoomScaleSheetLayoutView="90" workbookViewId="0">
      <selection activeCell="C7" sqref="C7"/>
    </sheetView>
  </sheetViews>
  <sheetFormatPr defaultRowHeight="15" x14ac:dyDescent="0.25"/>
  <cols>
    <col min="2" max="2" width="13.7109375" customWidth="1"/>
    <col min="3" max="3" width="81.140625" customWidth="1"/>
    <col min="4" max="5" width="19.42578125" customWidth="1"/>
  </cols>
  <sheetData>
    <row r="2" spans="1:5" ht="15.75" thickBot="1" x14ac:dyDescent="0.3">
      <c r="B2" t="s">
        <v>43</v>
      </c>
    </row>
    <row r="3" spans="1:5" ht="16.5" thickTop="1" thickBot="1" x14ac:dyDescent="0.3">
      <c r="B3" s="30">
        <v>25000000</v>
      </c>
    </row>
    <row r="4" spans="1:5" ht="15.75" thickTop="1" x14ac:dyDescent="0.25"/>
    <row r="5" spans="1:5" x14ac:dyDescent="0.25">
      <c r="D5" t="s">
        <v>41</v>
      </c>
      <c r="E5" t="s">
        <v>42</v>
      </c>
    </row>
    <row r="6" spans="1:5" ht="54" x14ac:dyDescent="0.25">
      <c r="A6" s="31" t="s">
        <v>27</v>
      </c>
      <c r="B6" s="27">
        <v>1</v>
      </c>
      <c r="C6" s="44" t="s">
        <v>44</v>
      </c>
      <c r="D6" s="42">
        <v>5500</v>
      </c>
      <c r="E6" s="38">
        <v>5500000</v>
      </c>
    </row>
    <row r="7" spans="1:5" ht="54" x14ac:dyDescent="0.25">
      <c r="A7" s="31" t="s">
        <v>28</v>
      </c>
      <c r="B7" s="27">
        <v>2</v>
      </c>
      <c r="C7" s="44" t="s">
        <v>45</v>
      </c>
      <c r="D7" s="38">
        <v>430</v>
      </c>
      <c r="E7" s="42">
        <v>430000</v>
      </c>
    </row>
    <row r="8" spans="1:5" ht="18" x14ac:dyDescent="0.25">
      <c r="A8" s="31" t="s">
        <v>29</v>
      </c>
      <c r="B8" s="27">
        <v>3</v>
      </c>
      <c r="C8" s="44" t="s">
        <v>34</v>
      </c>
      <c r="D8" s="42">
        <v>48</v>
      </c>
      <c r="E8" s="38">
        <v>48000</v>
      </c>
    </row>
    <row r="9" spans="1:5" ht="72" x14ac:dyDescent="0.25">
      <c r="A9" s="31" t="s">
        <v>30</v>
      </c>
      <c r="B9" s="27">
        <v>4</v>
      </c>
      <c r="C9" s="44" t="s">
        <v>46</v>
      </c>
      <c r="D9" s="38">
        <v>41.5</v>
      </c>
      <c r="E9" s="38">
        <v>41500</v>
      </c>
    </row>
    <row r="10" spans="1:5" ht="54" x14ac:dyDescent="0.25">
      <c r="A10" s="31" t="s">
        <v>31</v>
      </c>
      <c r="B10" s="27">
        <v>5</v>
      </c>
      <c r="C10" s="44" t="s">
        <v>47</v>
      </c>
      <c r="D10" s="42">
        <v>11.8</v>
      </c>
      <c r="E10" s="42">
        <v>11800</v>
      </c>
    </row>
    <row r="11" spans="1:5" ht="71.25" customHeight="1" x14ac:dyDescent="0.25">
      <c r="A11" s="41" t="s">
        <v>38</v>
      </c>
      <c r="B11" s="27">
        <v>6</v>
      </c>
      <c r="C11" s="43" t="s">
        <v>48</v>
      </c>
      <c r="D11" s="42">
        <v>199</v>
      </c>
      <c r="E11" s="42">
        <v>199000</v>
      </c>
    </row>
    <row r="12" spans="1:5" ht="63" x14ac:dyDescent="0.25">
      <c r="A12" s="35" t="s">
        <v>32</v>
      </c>
      <c r="B12" s="40">
        <v>7</v>
      </c>
      <c r="C12" s="29" t="s">
        <v>49</v>
      </c>
      <c r="D12" s="42">
        <v>510</v>
      </c>
      <c r="E12" s="42">
        <v>510000</v>
      </c>
    </row>
    <row r="13" spans="1:5" ht="15.75" x14ac:dyDescent="0.25">
      <c r="A13" s="35" t="s">
        <v>35</v>
      </c>
      <c r="B13" s="36">
        <v>8</v>
      </c>
      <c r="C13" s="29"/>
      <c r="D13" s="38"/>
      <c r="E13" s="38"/>
    </row>
    <row r="14" spans="1:5" ht="15.75" x14ac:dyDescent="0.25">
      <c r="A14" s="35" t="s">
        <v>39</v>
      </c>
      <c r="B14" s="36">
        <v>9</v>
      </c>
      <c r="C14" s="29"/>
      <c r="D14" s="32"/>
      <c r="E14" s="32"/>
    </row>
    <row r="15" spans="1:5" ht="15.75" x14ac:dyDescent="0.25">
      <c r="A15" s="35" t="s">
        <v>36</v>
      </c>
      <c r="B15" s="36"/>
      <c r="C15" s="29"/>
      <c r="D15" s="32"/>
      <c r="E15" s="32"/>
    </row>
    <row r="16" spans="1:5" ht="15.75" x14ac:dyDescent="0.25">
      <c r="A16" s="37" t="s">
        <v>37</v>
      </c>
      <c r="B16" s="36"/>
      <c r="C16" s="29"/>
      <c r="D16" s="32"/>
      <c r="E16" s="32"/>
    </row>
    <row r="17" spans="2:5" ht="18" x14ac:dyDescent="0.25">
      <c r="B17" s="27"/>
      <c r="C17" s="28"/>
      <c r="D17" s="32">
        <f>SUM(D6:D16)</f>
        <v>6740.3</v>
      </c>
      <c r="E17" s="32">
        <f>SUM(E6:E16)</f>
        <v>6740300</v>
      </c>
    </row>
    <row r="20" spans="2:5" x14ac:dyDescent="0.25">
      <c r="C20" s="33" t="s">
        <v>40</v>
      </c>
      <c r="D20" s="34">
        <v>25000</v>
      </c>
      <c r="E20" s="34">
        <v>25000000</v>
      </c>
    </row>
    <row r="21" spans="2:5" x14ac:dyDescent="0.25">
      <c r="C21" t="s">
        <v>33</v>
      </c>
      <c r="D21" s="39">
        <f>D20-D17</f>
        <v>18259.7</v>
      </c>
      <c r="E21" s="39">
        <f>E20-E17</f>
        <v>18259700</v>
      </c>
    </row>
  </sheetData>
  <pageMargins left="0.25" right="0.25" top="0.75" bottom="0.75" header="0.3" footer="0.3"/>
  <pageSetup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view="pageBreakPreview" topLeftCell="A10" zoomScale="90" zoomScaleNormal="100" zoomScaleSheetLayoutView="90" workbookViewId="0">
      <selection activeCell="C34" sqref="C34"/>
    </sheetView>
  </sheetViews>
  <sheetFormatPr defaultRowHeight="15" x14ac:dyDescent="0.25"/>
  <cols>
    <col min="2" max="2" width="13.7109375" customWidth="1"/>
    <col min="3" max="3" width="91.28515625" customWidth="1"/>
    <col min="4" max="5" width="19.42578125" customWidth="1"/>
    <col min="6" max="6" width="12.5703125" customWidth="1"/>
  </cols>
  <sheetData>
    <row r="2" spans="1:8" ht="15.75" thickBot="1" x14ac:dyDescent="0.3">
      <c r="B2" t="s">
        <v>57</v>
      </c>
    </row>
    <row r="3" spans="1:8" ht="16.5" thickTop="1" thickBot="1" x14ac:dyDescent="0.3">
      <c r="B3" s="30">
        <v>20000</v>
      </c>
    </row>
    <row r="4" spans="1:8" ht="36.75" thickTop="1" x14ac:dyDescent="0.25">
      <c r="A4" s="31" t="s">
        <v>27</v>
      </c>
      <c r="B4" s="52">
        <v>1</v>
      </c>
      <c r="C4" s="53" t="s">
        <v>56</v>
      </c>
      <c r="D4" s="48">
        <f>SUM(D5:D7)</f>
        <v>9612.2999999999993</v>
      </c>
      <c r="E4" s="48">
        <f>SUM(E5:E7)</f>
        <v>9612348</v>
      </c>
    </row>
    <row r="5" spans="1:8" ht="18" x14ac:dyDescent="0.25">
      <c r="A5" s="31"/>
      <c r="B5" s="27" t="s">
        <v>27</v>
      </c>
      <c r="C5" s="44" t="s">
        <v>59</v>
      </c>
      <c r="D5" s="42">
        <v>764</v>
      </c>
      <c r="E5" s="38">
        <v>764000</v>
      </c>
    </row>
    <row r="6" spans="1:8" ht="36" x14ac:dyDescent="0.25">
      <c r="A6" s="31"/>
      <c r="B6" s="27" t="s">
        <v>28</v>
      </c>
      <c r="C6" s="44" t="s">
        <v>60</v>
      </c>
      <c r="D6" s="51">
        <f>8415.3+33</f>
        <v>8448.2999999999993</v>
      </c>
      <c r="E6" s="51">
        <f>8415348+33000</f>
        <v>8448348</v>
      </c>
    </row>
    <row r="7" spans="1:8" ht="18" x14ac:dyDescent="0.25">
      <c r="A7" s="31"/>
      <c r="B7" s="27" t="s">
        <v>29</v>
      </c>
      <c r="C7" s="43" t="s">
        <v>61</v>
      </c>
      <c r="D7" s="42">
        <v>400</v>
      </c>
      <c r="E7" s="38">
        <v>400000</v>
      </c>
    </row>
    <row r="8" spans="1:8" ht="42.75" customHeight="1" x14ac:dyDescent="0.25">
      <c r="A8" s="31" t="s">
        <v>28</v>
      </c>
      <c r="B8" s="52">
        <v>2</v>
      </c>
      <c r="C8" s="53" t="s">
        <v>51</v>
      </c>
      <c r="D8" s="48">
        <f>D9+D10</f>
        <v>1961.7</v>
      </c>
      <c r="E8" s="48">
        <f>E9+E10</f>
        <v>1961652</v>
      </c>
      <c r="F8">
        <f>430000/12</f>
        <v>35833.333333333336</v>
      </c>
      <c r="G8">
        <f>F8+H8</f>
        <v>38469.333333333336</v>
      </c>
      <c r="H8">
        <f>2636</f>
        <v>2636</v>
      </c>
    </row>
    <row r="9" spans="1:8" ht="36" x14ac:dyDescent="0.25">
      <c r="A9" s="31"/>
      <c r="B9" s="27" t="s">
        <v>27</v>
      </c>
      <c r="C9" s="44" t="s">
        <v>66</v>
      </c>
      <c r="D9" s="49">
        <v>461.7</v>
      </c>
      <c r="E9" s="58">
        <v>461652</v>
      </c>
    </row>
    <row r="10" spans="1:8" ht="36" x14ac:dyDescent="0.25">
      <c r="A10" s="31"/>
      <c r="B10" s="27" t="s">
        <v>28</v>
      </c>
      <c r="C10" s="44" t="s">
        <v>67</v>
      </c>
      <c r="D10" s="49">
        <v>1500</v>
      </c>
      <c r="E10" s="58">
        <v>1500000</v>
      </c>
    </row>
    <row r="11" spans="1:8" ht="37.5" customHeight="1" x14ac:dyDescent="0.25">
      <c r="A11" s="35" t="s">
        <v>29</v>
      </c>
      <c r="B11" s="54">
        <v>3</v>
      </c>
      <c r="C11" s="55" t="s">
        <v>50</v>
      </c>
      <c r="D11" s="48">
        <f>D12+D13+D14</f>
        <v>3628</v>
      </c>
      <c r="E11" s="48">
        <f>E12+E13+E14</f>
        <v>3628000</v>
      </c>
    </row>
    <row r="12" spans="1:8" ht="31.5" x14ac:dyDescent="0.25">
      <c r="A12" s="35"/>
      <c r="B12" s="46" t="s">
        <v>27</v>
      </c>
      <c r="C12" s="45" t="s">
        <v>62</v>
      </c>
      <c r="D12" s="38">
        <v>260</v>
      </c>
      <c r="E12" s="38">
        <v>260000</v>
      </c>
    </row>
    <row r="13" spans="1:8" ht="15.75" x14ac:dyDescent="0.25">
      <c r="A13" s="35"/>
      <c r="B13" s="46" t="s">
        <v>28</v>
      </c>
      <c r="C13" s="45" t="s">
        <v>63</v>
      </c>
      <c r="D13" s="38">
        <v>2808</v>
      </c>
      <c r="E13" s="38">
        <v>2808000</v>
      </c>
    </row>
    <row r="14" spans="1:8" ht="31.5" x14ac:dyDescent="0.25">
      <c r="A14" s="35"/>
      <c r="B14" s="46" t="s">
        <v>29</v>
      </c>
      <c r="C14" s="45" t="s">
        <v>64</v>
      </c>
      <c r="D14" s="38">
        <v>560</v>
      </c>
      <c r="E14" s="38">
        <v>560000</v>
      </c>
    </row>
    <row r="15" spans="1:8" ht="31.5" x14ac:dyDescent="0.25">
      <c r="A15" s="37" t="s">
        <v>30</v>
      </c>
      <c r="B15" s="56">
        <v>4</v>
      </c>
      <c r="C15" s="57" t="s">
        <v>68</v>
      </c>
      <c r="D15" s="47">
        <f>D16+D17</f>
        <v>800</v>
      </c>
      <c r="E15" s="47">
        <f>E16+E17</f>
        <v>800000</v>
      </c>
    </row>
    <row r="16" spans="1:8" ht="15.75" x14ac:dyDescent="0.25">
      <c r="A16" s="37"/>
      <c r="B16" s="46" t="s">
        <v>27</v>
      </c>
      <c r="C16" s="45" t="s">
        <v>65</v>
      </c>
      <c r="D16" s="49">
        <v>600</v>
      </c>
      <c r="E16" s="49">
        <v>600000</v>
      </c>
    </row>
    <row r="17" spans="1:8" ht="15.75" x14ac:dyDescent="0.25">
      <c r="A17" s="37"/>
      <c r="B17" s="46" t="s">
        <v>28</v>
      </c>
      <c r="C17" s="45" t="s">
        <v>69</v>
      </c>
      <c r="D17" s="49">
        <v>200</v>
      </c>
      <c r="E17" s="49">
        <v>200000</v>
      </c>
    </row>
    <row r="18" spans="1:8" ht="15.75" x14ac:dyDescent="0.25">
      <c r="A18" s="35" t="s">
        <v>31</v>
      </c>
      <c r="B18" s="56">
        <v>5</v>
      </c>
      <c r="C18" s="57" t="s">
        <v>52</v>
      </c>
      <c r="D18" s="47">
        <v>300</v>
      </c>
      <c r="E18" s="47">
        <v>300000</v>
      </c>
    </row>
    <row r="19" spans="1:8" ht="48" customHeight="1" x14ac:dyDescent="0.25">
      <c r="A19" s="35" t="s">
        <v>38</v>
      </c>
      <c r="B19" s="56">
        <v>6</v>
      </c>
      <c r="C19" s="57" t="s">
        <v>70</v>
      </c>
      <c r="D19" s="47">
        <v>3000</v>
      </c>
      <c r="E19" s="47">
        <v>3000000</v>
      </c>
    </row>
    <row r="20" spans="1:8" ht="63" x14ac:dyDescent="0.25">
      <c r="A20" s="37" t="s">
        <v>32</v>
      </c>
      <c r="B20" s="54">
        <v>7</v>
      </c>
      <c r="C20" s="55" t="s">
        <v>58</v>
      </c>
      <c r="D20" s="32">
        <v>600</v>
      </c>
      <c r="E20" s="32">
        <v>600000</v>
      </c>
    </row>
    <row r="21" spans="1:8" ht="31.5" x14ac:dyDescent="0.25">
      <c r="A21" s="35" t="s">
        <v>35</v>
      </c>
      <c r="B21" s="56">
        <v>8</v>
      </c>
      <c r="C21" s="57" t="s">
        <v>53</v>
      </c>
      <c r="D21" s="47">
        <v>50</v>
      </c>
      <c r="E21" s="47">
        <v>50000</v>
      </c>
    </row>
    <row r="22" spans="1:8" ht="18" x14ac:dyDescent="0.25">
      <c r="A22" s="31" t="s">
        <v>39</v>
      </c>
      <c r="B22" s="52">
        <v>9</v>
      </c>
      <c r="C22" s="53" t="s">
        <v>34</v>
      </c>
      <c r="D22" s="48">
        <v>48</v>
      </c>
      <c r="E22" s="47">
        <v>48000</v>
      </c>
      <c r="F22">
        <f>3*2000*12</f>
        <v>72000</v>
      </c>
      <c r="G22">
        <v>3000</v>
      </c>
      <c r="H22">
        <v>6000</v>
      </c>
    </row>
    <row r="23" spans="1:8" ht="18" x14ac:dyDescent="0.25">
      <c r="B23" s="27"/>
      <c r="C23" s="28"/>
      <c r="D23" s="32">
        <f>D22++D21+D20+D19+D18+D15+D11+D8+D4</f>
        <v>20000</v>
      </c>
      <c r="E23" s="32">
        <f>E22++E21+E20+E19+E18+E15+E11+E8+E4</f>
        <v>20000000</v>
      </c>
      <c r="F23">
        <v>20000000</v>
      </c>
      <c r="G23" s="50">
        <f>F23-E23</f>
        <v>0</v>
      </c>
    </row>
    <row r="25" spans="1:8" x14ac:dyDescent="0.25">
      <c r="C25" s="33" t="s">
        <v>54</v>
      </c>
      <c r="D25" s="34">
        <v>20000</v>
      </c>
      <c r="E25" s="34">
        <v>20000000</v>
      </c>
    </row>
    <row r="26" spans="1:8" x14ac:dyDescent="0.25">
      <c r="C26" t="s">
        <v>33</v>
      </c>
      <c r="D26" s="39" t="s">
        <v>55</v>
      </c>
      <c r="E26" s="39"/>
    </row>
  </sheetData>
  <pageMargins left="0.25" right="0.25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view="pageBreakPreview" zoomScale="80" zoomScaleNormal="100" zoomScaleSheetLayoutView="80" workbookViewId="0">
      <selection activeCell="P9" sqref="P9"/>
    </sheetView>
  </sheetViews>
  <sheetFormatPr defaultRowHeight="15" x14ac:dyDescent="0.25"/>
  <cols>
    <col min="2" max="2" width="13.7109375" customWidth="1"/>
    <col min="3" max="3" width="71.42578125" customWidth="1"/>
    <col min="4" max="4" width="17.85546875" customWidth="1"/>
    <col min="5" max="5" width="21.7109375" customWidth="1"/>
    <col min="6" max="6" width="15" customWidth="1"/>
    <col min="7" max="7" width="18.85546875" customWidth="1"/>
    <col min="8" max="8" width="14.85546875" customWidth="1"/>
    <col min="9" max="9" width="14.7109375" customWidth="1"/>
  </cols>
  <sheetData>
    <row r="2" spans="1:10" x14ac:dyDescent="0.25">
      <c r="B2" t="s">
        <v>57</v>
      </c>
    </row>
    <row r="3" spans="1:10" ht="36" customHeight="1" x14ac:dyDescent="0.25">
      <c r="A3" s="59"/>
      <c r="B3" s="60">
        <v>20000</v>
      </c>
      <c r="C3" s="59"/>
      <c r="D3" s="84" t="s">
        <v>71</v>
      </c>
      <c r="E3" s="84"/>
      <c r="F3" s="84" t="s">
        <v>72</v>
      </c>
      <c r="G3" s="84"/>
      <c r="H3" s="84" t="s">
        <v>33</v>
      </c>
      <c r="I3" s="84"/>
      <c r="J3" s="59"/>
    </row>
    <row r="4" spans="1:10" ht="80.25" customHeight="1" x14ac:dyDescent="0.25">
      <c r="A4" s="61" t="s">
        <v>27</v>
      </c>
      <c r="B4" s="62">
        <v>1</v>
      </c>
      <c r="C4" s="63" t="s">
        <v>56</v>
      </c>
      <c r="D4" s="64">
        <f>SUM(D5:D7)</f>
        <v>9612.2999999999993</v>
      </c>
      <c r="E4" s="64">
        <f>SUM(E5:E7)</f>
        <v>9612348</v>
      </c>
      <c r="F4" s="64">
        <f>SUM(F5:F7)</f>
        <v>9612.2999999999993</v>
      </c>
      <c r="G4" s="64">
        <f>SUM(G5:G7)</f>
        <v>9612348</v>
      </c>
      <c r="H4" s="64">
        <f>F4-D4</f>
        <v>0</v>
      </c>
      <c r="I4" s="64">
        <f>G4-E4</f>
        <v>0</v>
      </c>
      <c r="J4" s="59"/>
    </row>
    <row r="5" spans="1:10" ht="36" x14ac:dyDescent="0.25">
      <c r="A5" s="61"/>
      <c r="B5" s="65" t="s">
        <v>27</v>
      </c>
      <c r="C5" s="66" t="s">
        <v>59</v>
      </c>
      <c r="D5" s="67">
        <v>764</v>
      </c>
      <c r="E5" s="68">
        <v>764000</v>
      </c>
      <c r="F5" s="67">
        <v>764</v>
      </c>
      <c r="G5" s="68">
        <v>764000</v>
      </c>
      <c r="H5" s="67">
        <f t="shared" ref="H5:H23" si="0">F5-D5</f>
        <v>0</v>
      </c>
      <c r="I5" s="68">
        <f t="shared" ref="I5:I23" si="1">G5-E5</f>
        <v>0</v>
      </c>
      <c r="J5" s="59"/>
    </row>
    <row r="6" spans="1:10" ht="36" x14ac:dyDescent="0.25">
      <c r="A6" s="61"/>
      <c r="B6" s="65" t="s">
        <v>28</v>
      </c>
      <c r="C6" s="66" t="s">
        <v>60</v>
      </c>
      <c r="D6" s="69">
        <f>8415.3+33</f>
        <v>8448.2999999999993</v>
      </c>
      <c r="E6" s="69">
        <f>8415348+33000</f>
        <v>8448348</v>
      </c>
      <c r="F6" s="69">
        <f>8415.3+33</f>
        <v>8448.2999999999993</v>
      </c>
      <c r="G6" s="69">
        <f>8415348+33000</f>
        <v>8448348</v>
      </c>
      <c r="H6" s="69">
        <f t="shared" si="0"/>
        <v>0</v>
      </c>
      <c r="I6" s="69">
        <f t="shared" si="1"/>
        <v>0</v>
      </c>
      <c r="J6" s="59"/>
    </row>
    <row r="7" spans="1:10" ht="36" x14ac:dyDescent="0.25">
      <c r="A7" s="61"/>
      <c r="B7" s="65" t="s">
        <v>29</v>
      </c>
      <c r="C7" s="70" t="s">
        <v>61</v>
      </c>
      <c r="D7" s="67">
        <v>400</v>
      </c>
      <c r="E7" s="68">
        <v>400000</v>
      </c>
      <c r="F7" s="67">
        <v>400</v>
      </c>
      <c r="G7" s="68">
        <v>400000</v>
      </c>
      <c r="H7" s="67">
        <f t="shared" si="0"/>
        <v>0</v>
      </c>
      <c r="I7" s="68">
        <f t="shared" si="1"/>
        <v>0</v>
      </c>
      <c r="J7" s="59"/>
    </row>
    <row r="8" spans="1:10" ht="61.5" customHeight="1" x14ac:dyDescent="0.25">
      <c r="A8" s="61" t="s">
        <v>28</v>
      </c>
      <c r="B8" s="62">
        <v>2</v>
      </c>
      <c r="C8" s="63" t="s">
        <v>51</v>
      </c>
      <c r="D8" s="64">
        <f>D9+D10</f>
        <v>1961.7</v>
      </c>
      <c r="E8" s="64">
        <f>E9+E10</f>
        <v>1961652</v>
      </c>
      <c r="F8" s="64">
        <f>F9+F10</f>
        <v>1961.7</v>
      </c>
      <c r="G8" s="64">
        <f>G9+G10</f>
        <v>1961652</v>
      </c>
      <c r="H8" s="64">
        <f t="shared" si="0"/>
        <v>0</v>
      </c>
      <c r="I8" s="64">
        <f t="shared" si="1"/>
        <v>0</v>
      </c>
      <c r="J8" s="59"/>
    </row>
    <row r="9" spans="1:10" ht="36" x14ac:dyDescent="0.25">
      <c r="A9" s="61"/>
      <c r="B9" s="65" t="s">
        <v>27</v>
      </c>
      <c r="C9" s="66" t="s">
        <v>66</v>
      </c>
      <c r="D9" s="71">
        <v>461.7</v>
      </c>
      <c r="E9" s="72">
        <v>461652</v>
      </c>
      <c r="F9" s="71">
        <v>461.7</v>
      </c>
      <c r="G9" s="72">
        <v>461652</v>
      </c>
      <c r="H9" s="71">
        <f t="shared" si="0"/>
        <v>0</v>
      </c>
      <c r="I9" s="72">
        <f t="shared" si="1"/>
        <v>0</v>
      </c>
      <c r="J9" s="59"/>
    </row>
    <row r="10" spans="1:10" ht="18" x14ac:dyDescent="0.25">
      <c r="A10" s="61"/>
      <c r="B10" s="65" t="s">
        <v>28</v>
      </c>
      <c r="C10" s="66" t="s">
        <v>75</v>
      </c>
      <c r="D10" s="71">
        <v>1500</v>
      </c>
      <c r="E10" s="72">
        <v>1500000</v>
      </c>
      <c r="F10" s="71">
        <v>1500</v>
      </c>
      <c r="G10" s="72">
        <v>1500000</v>
      </c>
      <c r="H10" s="71">
        <f t="shared" si="0"/>
        <v>0</v>
      </c>
      <c r="I10" s="72">
        <f t="shared" si="1"/>
        <v>0</v>
      </c>
      <c r="J10" s="59"/>
    </row>
    <row r="11" spans="1:10" ht="58.5" customHeight="1" x14ac:dyDescent="0.25">
      <c r="A11" s="61" t="s">
        <v>29</v>
      </c>
      <c r="B11" s="62">
        <v>3</v>
      </c>
      <c r="C11" s="73" t="s">
        <v>50</v>
      </c>
      <c r="D11" s="64">
        <f>D12+D13+D14</f>
        <v>3628</v>
      </c>
      <c r="E11" s="64">
        <f>E12+E13+E14</f>
        <v>3628000</v>
      </c>
      <c r="F11" s="64">
        <f>F12+F13+F14</f>
        <v>3628</v>
      </c>
      <c r="G11" s="64">
        <f>G12+G13+G14</f>
        <v>3628000</v>
      </c>
      <c r="H11" s="64">
        <f t="shared" si="0"/>
        <v>0</v>
      </c>
      <c r="I11" s="64">
        <f t="shared" si="1"/>
        <v>0</v>
      </c>
      <c r="J11" s="59"/>
    </row>
    <row r="12" spans="1:10" ht="31.5" x14ac:dyDescent="0.25">
      <c r="A12" s="61"/>
      <c r="B12" s="74" t="s">
        <v>27</v>
      </c>
      <c r="C12" s="75" t="s">
        <v>62</v>
      </c>
      <c r="D12" s="68">
        <v>260</v>
      </c>
      <c r="E12" s="68">
        <v>260000</v>
      </c>
      <c r="F12" s="68">
        <v>260</v>
      </c>
      <c r="G12" s="68">
        <v>260000</v>
      </c>
      <c r="H12" s="68">
        <f t="shared" si="0"/>
        <v>0</v>
      </c>
      <c r="I12" s="68">
        <f t="shared" si="1"/>
        <v>0</v>
      </c>
      <c r="J12" s="59"/>
    </row>
    <row r="13" spans="1:10" ht="15.75" x14ac:dyDescent="0.25">
      <c r="A13" s="61"/>
      <c r="B13" s="74" t="s">
        <v>28</v>
      </c>
      <c r="C13" s="75" t="s">
        <v>63</v>
      </c>
      <c r="D13" s="68">
        <v>2808</v>
      </c>
      <c r="E13" s="68">
        <v>2808000</v>
      </c>
      <c r="F13" s="68">
        <v>2808</v>
      </c>
      <c r="G13" s="68">
        <v>2808000</v>
      </c>
      <c r="H13" s="68">
        <f t="shared" si="0"/>
        <v>0</v>
      </c>
      <c r="I13" s="68">
        <f t="shared" si="1"/>
        <v>0</v>
      </c>
      <c r="J13" s="59"/>
    </row>
    <row r="14" spans="1:10" ht="31.5" x14ac:dyDescent="0.25">
      <c r="A14" s="61"/>
      <c r="B14" s="74" t="s">
        <v>29</v>
      </c>
      <c r="C14" s="75" t="s">
        <v>64</v>
      </c>
      <c r="D14" s="68">
        <v>560</v>
      </c>
      <c r="E14" s="68">
        <v>560000</v>
      </c>
      <c r="F14" s="68">
        <v>560</v>
      </c>
      <c r="G14" s="68">
        <v>560000</v>
      </c>
      <c r="H14" s="68">
        <f t="shared" si="0"/>
        <v>0</v>
      </c>
      <c r="I14" s="68">
        <f t="shared" si="1"/>
        <v>0</v>
      </c>
      <c r="J14" s="59"/>
    </row>
    <row r="15" spans="1:10" ht="68.25" customHeight="1" x14ac:dyDescent="0.25">
      <c r="A15" s="76" t="s">
        <v>30</v>
      </c>
      <c r="B15" s="77">
        <v>4</v>
      </c>
      <c r="C15" s="78" t="s">
        <v>68</v>
      </c>
      <c r="D15" s="79">
        <f>D16+D17</f>
        <v>800</v>
      </c>
      <c r="E15" s="79">
        <f>E16+E17</f>
        <v>800000</v>
      </c>
      <c r="F15" s="79">
        <f>F16+F17</f>
        <v>800</v>
      </c>
      <c r="G15" s="79">
        <f>G16+G17</f>
        <v>800000</v>
      </c>
      <c r="H15" s="79">
        <f t="shared" si="0"/>
        <v>0</v>
      </c>
      <c r="I15" s="79">
        <f t="shared" si="1"/>
        <v>0</v>
      </c>
      <c r="J15" s="59"/>
    </row>
    <row r="16" spans="1:10" ht="15.75" x14ac:dyDescent="0.25">
      <c r="A16" s="76"/>
      <c r="B16" s="74" t="s">
        <v>27</v>
      </c>
      <c r="C16" s="75" t="s">
        <v>65</v>
      </c>
      <c r="D16" s="71">
        <v>600</v>
      </c>
      <c r="E16" s="71">
        <v>600000</v>
      </c>
      <c r="F16" s="71">
        <v>600</v>
      </c>
      <c r="G16" s="71">
        <v>600000</v>
      </c>
      <c r="H16" s="71">
        <f t="shared" si="0"/>
        <v>0</v>
      </c>
      <c r="I16" s="71">
        <f t="shared" si="1"/>
        <v>0</v>
      </c>
      <c r="J16" s="59"/>
    </row>
    <row r="17" spans="1:10" ht="15.75" x14ac:dyDescent="0.25">
      <c r="A17" s="76"/>
      <c r="B17" s="74" t="s">
        <v>28</v>
      </c>
      <c r="C17" s="75" t="s">
        <v>69</v>
      </c>
      <c r="D17" s="71">
        <v>200</v>
      </c>
      <c r="E17" s="71">
        <v>200000</v>
      </c>
      <c r="F17" s="71">
        <v>200</v>
      </c>
      <c r="G17" s="71">
        <v>200000</v>
      </c>
      <c r="H17" s="71">
        <f t="shared" si="0"/>
        <v>0</v>
      </c>
      <c r="I17" s="71">
        <f t="shared" si="1"/>
        <v>0</v>
      </c>
      <c r="J17" s="59"/>
    </row>
    <row r="18" spans="1:10" ht="15.75" x14ac:dyDescent="0.25">
      <c r="A18" s="61" t="s">
        <v>31</v>
      </c>
      <c r="B18" s="77">
        <v>5</v>
      </c>
      <c r="C18" s="78" t="s">
        <v>52</v>
      </c>
      <c r="D18" s="79">
        <v>300</v>
      </c>
      <c r="E18" s="79">
        <v>300000</v>
      </c>
      <c r="F18" s="79">
        <v>300</v>
      </c>
      <c r="G18" s="79">
        <v>300000</v>
      </c>
      <c r="H18" s="79">
        <f t="shared" si="0"/>
        <v>0</v>
      </c>
      <c r="I18" s="79">
        <f t="shared" si="1"/>
        <v>0</v>
      </c>
      <c r="J18" s="59"/>
    </row>
    <row r="19" spans="1:10" ht="77.25" customHeight="1" x14ac:dyDescent="0.25">
      <c r="A19" s="61" t="s">
        <v>38</v>
      </c>
      <c r="B19" s="77">
        <v>6</v>
      </c>
      <c r="C19" s="78" t="s">
        <v>70</v>
      </c>
      <c r="D19" s="79">
        <v>3000</v>
      </c>
      <c r="E19" s="79">
        <v>3000000</v>
      </c>
      <c r="F19" s="79">
        <f>3000-380</f>
        <v>2620</v>
      </c>
      <c r="G19" s="79">
        <f>3000000-380000</f>
        <v>2620000</v>
      </c>
      <c r="H19" s="79">
        <f t="shared" si="0"/>
        <v>-380</v>
      </c>
      <c r="I19" s="79">
        <f t="shared" si="1"/>
        <v>-380000</v>
      </c>
      <c r="J19" s="59"/>
    </row>
    <row r="20" spans="1:10" ht="109.5" customHeight="1" x14ac:dyDescent="0.25">
      <c r="A20" s="76" t="s">
        <v>32</v>
      </c>
      <c r="B20" s="62">
        <v>7</v>
      </c>
      <c r="C20" s="73" t="s">
        <v>74</v>
      </c>
      <c r="D20" s="80">
        <v>600</v>
      </c>
      <c r="E20" s="80">
        <v>600000</v>
      </c>
      <c r="F20" s="80">
        <v>600</v>
      </c>
      <c r="G20" s="80">
        <v>600000</v>
      </c>
      <c r="H20" s="80">
        <f t="shared" si="0"/>
        <v>0</v>
      </c>
      <c r="I20" s="80">
        <f t="shared" si="1"/>
        <v>0</v>
      </c>
      <c r="J20" s="59"/>
    </row>
    <row r="21" spans="1:10" ht="68.25" customHeight="1" x14ac:dyDescent="0.25">
      <c r="A21" s="61" t="s">
        <v>35</v>
      </c>
      <c r="B21" s="77">
        <v>8</v>
      </c>
      <c r="C21" s="78" t="s">
        <v>53</v>
      </c>
      <c r="D21" s="79">
        <v>50</v>
      </c>
      <c r="E21" s="79">
        <v>50000</v>
      </c>
      <c r="F21" s="79">
        <v>50</v>
      </c>
      <c r="G21" s="79">
        <v>50000</v>
      </c>
      <c r="H21" s="79">
        <f t="shared" si="0"/>
        <v>0</v>
      </c>
      <c r="I21" s="79">
        <f t="shared" si="1"/>
        <v>0</v>
      </c>
      <c r="J21" s="59"/>
    </row>
    <row r="22" spans="1:10" ht="21.75" customHeight="1" x14ac:dyDescent="0.25">
      <c r="A22" s="61" t="s">
        <v>39</v>
      </c>
      <c r="B22" s="62">
        <v>9</v>
      </c>
      <c r="C22" s="63" t="s">
        <v>34</v>
      </c>
      <c r="D22" s="64">
        <v>48</v>
      </c>
      <c r="E22" s="79">
        <v>48000</v>
      </c>
      <c r="F22" s="64">
        <v>48</v>
      </c>
      <c r="G22" s="79">
        <v>48000</v>
      </c>
      <c r="H22" s="64">
        <f t="shared" si="0"/>
        <v>0</v>
      </c>
      <c r="I22" s="79">
        <f t="shared" si="1"/>
        <v>0</v>
      </c>
      <c r="J22" s="59"/>
    </row>
    <row r="23" spans="1:10" ht="80.25" customHeight="1" x14ac:dyDescent="0.25">
      <c r="A23" s="61" t="s">
        <v>36</v>
      </c>
      <c r="B23" s="62">
        <v>10</v>
      </c>
      <c r="C23" s="63" t="s">
        <v>73</v>
      </c>
      <c r="D23" s="64">
        <v>0</v>
      </c>
      <c r="E23" s="79">
        <v>0</v>
      </c>
      <c r="F23" s="64">
        <v>380</v>
      </c>
      <c r="G23" s="79">
        <v>380000</v>
      </c>
      <c r="H23" s="64">
        <f t="shared" si="0"/>
        <v>380</v>
      </c>
      <c r="I23" s="79">
        <f t="shared" si="1"/>
        <v>380000</v>
      </c>
      <c r="J23" s="59"/>
    </row>
    <row r="24" spans="1:10" ht="18" x14ac:dyDescent="0.25">
      <c r="A24" s="59"/>
      <c r="B24" s="65"/>
      <c r="C24" s="81"/>
      <c r="D24" s="80">
        <f t="shared" ref="D24:I24" si="2">D23+D22++D21+D20+D19+D18+D15+D11+D8+D4</f>
        <v>20000</v>
      </c>
      <c r="E24" s="80">
        <f t="shared" si="2"/>
        <v>20000000</v>
      </c>
      <c r="F24" s="80">
        <f t="shared" si="2"/>
        <v>20000</v>
      </c>
      <c r="G24" s="80">
        <f t="shared" si="2"/>
        <v>20000000</v>
      </c>
      <c r="H24" s="80">
        <f t="shared" si="2"/>
        <v>0</v>
      </c>
      <c r="I24" s="80">
        <f t="shared" si="2"/>
        <v>0</v>
      </c>
      <c r="J24" s="59"/>
    </row>
    <row r="25" spans="1:10" x14ac:dyDescent="0.25">
      <c r="A25" s="59"/>
      <c r="B25" s="59"/>
      <c r="C25" s="59"/>
      <c r="D25" s="59"/>
      <c r="E25" s="59"/>
      <c r="F25" s="59"/>
      <c r="G25" s="59"/>
      <c r="H25" s="59"/>
      <c r="I25" s="59"/>
      <c r="J25" s="59"/>
    </row>
    <row r="26" spans="1:10" x14ac:dyDescent="0.25">
      <c r="C26" s="33" t="s">
        <v>54</v>
      </c>
      <c r="D26" s="34">
        <v>20000</v>
      </c>
      <c r="E26" s="34">
        <v>20000000</v>
      </c>
    </row>
    <row r="27" spans="1:10" x14ac:dyDescent="0.25">
      <c r="C27" t="s">
        <v>33</v>
      </c>
      <c r="D27" s="39" t="s">
        <v>55</v>
      </c>
      <c r="E27" s="39"/>
    </row>
  </sheetData>
  <mergeCells count="3">
    <mergeCell ref="D3:E3"/>
    <mergeCell ref="F3:G3"/>
    <mergeCell ref="H3:I3"/>
  </mergeCells>
  <pageMargins left="0.25" right="0.25" top="0.75" bottom="0.75" header="0.3" footer="0.3"/>
  <pageSetup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0"/>
  <sheetViews>
    <sheetView tabSelected="1" view="pageBreakPreview" topLeftCell="A19" zoomScale="80" zoomScaleNormal="100" zoomScaleSheetLayoutView="80" workbookViewId="0">
      <selection activeCell="S20" sqref="S20"/>
    </sheetView>
  </sheetViews>
  <sheetFormatPr defaultRowHeight="15" x14ac:dyDescent="0.25"/>
  <cols>
    <col min="2" max="2" width="13.7109375" customWidth="1"/>
    <col min="3" max="3" width="71.42578125" customWidth="1"/>
    <col min="4" max="4" width="17.85546875" customWidth="1"/>
    <col min="5" max="5" width="21.7109375" customWidth="1"/>
    <col min="6" max="6" width="15" customWidth="1"/>
    <col min="7" max="7" width="18.85546875" customWidth="1"/>
    <col min="8" max="8" width="14.85546875" customWidth="1"/>
    <col min="9" max="9" width="14.7109375" customWidth="1"/>
    <col min="10" max="10" width="15" customWidth="1"/>
    <col min="11" max="11" width="18.85546875" customWidth="1"/>
    <col min="12" max="12" width="17.42578125" customWidth="1"/>
    <col min="13" max="13" width="19" customWidth="1"/>
  </cols>
  <sheetData>
    <row r="2" spans="1:13" x14ac:dyDescent="0.25">
      <c r="B2" t="s">
        <v>57</v>
      </c>
    </row>
    <row r="3" spans="1:13" ht="36" customHeight="1" x14ac:dyDescent="0.25">
      <c r="A3" s="59"/>
      <c r="B3" s="60">
        <v>20000</v>
      </c>
      <c r="C3" s="59"/>
      <c r="D3" s="84" t="s">
        <v>71</v>
      </c>
      <c r="E3" s="84"/>
      <c r="F3" s="84" t="s">
        <v>72</v>
      </c>
      <c r="G3" s="84"/>
      <c r="H3" s="84" t="s">
        <v>33</v>
      </c>
      <c r="I3" s="84"/>
      <c r="J3" s="84" t="s">
        <v>76</v>
      </c>
      <c r="K3" s="84"/>
      <c r="L3" s="84" t="s">
        <v>33</v>
      </c>
      <c r="M3" s="84"/>
    </row>
    <row r="4" spans="1:13" ht="80.25" customHeight="1" x14ac:dyDescent="0.25">
      <c r="A4" s="82" t="s">
        <v>27</v>
      </c>
      <c r="B4" s="62">
        <v>1</v>
      </c>
      <c r="C4" s="63" t="s">
        <v>56</v>
      </c>
      <c r="D4" s="64">
        <f>SUM(D5:D7)</f>
        <v>9612.2999999999993</v>
      </c>
      <c r="E4" s="64">
        <f>SUM(E5:E7)</f>
        <v>9612348</v>
      </c>
      <c r="F4" s="64">
        <f>SUM(F5:F7)</f>
        <v>9612.2999999999993</v>
      </c>
      <c r="G4" s="64">
        <f>SUM(G5:G7)</f>
        <v>9612348</v>
      </c>
      <c r="H4" s="64">
        <f>F4-D4</f>
        <v>0</v>
      </c>
      <c r="I4" s="64">
        <f>G4-E4</f>
        <v>0</v>
      </c>
      <c r="J4" s="64">
        <f>SUM(J5:J8)</f>
        <v>9627.2999999999993</v>
      </c>
      <c r="K4" s="64">
        <f>SUM(K5:K8)</f>
        <v>9627348</v>
      </c>
      <c r="L4" s="64">
        <f>J4-F4</f>
        <v>15</v>
      </c>
      <c r="M4" s="64">
        <f>K4-G4</f>
        <v>15000</v>
      </c>
    </row>
    <row r="5" spans="1:13" ht="36" x14ac:dyDescent="0.25">
      <c r="A5" s="82"/>
      <c r="B5" s="65" t="s">
        <v>27</v>
      </c>
      <c r="C5" s="66" t="s">
        <v>59</v>
      </c>
      <c r="D5" s="67">
        <v>764</v>
      </c>
      <c r="E5" s="68">
        <v>764000</v>
      </c>
      <c r="F5" s="67">
        <v>764</v>
      </c>
      <c r="G5" s="68">
        <v>764000</v>
      </c>
      <c r="H5" s="67">
        <f t="shared" ref="H5:I24" si="0">F5-D5</f>
        <v>0</v>
      </c>
      <c r="I5" s="68">
        <f t="shared" si="0"/>
        <v>0</v>
      </c>
      <c r="J5" s="67">
        <v>764</v>
      </c>
      <c r="K5" s="68">
        <v>764000</v>
      </c>
      <c r="L5" s="64">
        <f t="shared" ref="L5:L26" si="1">J5-F5</f>
        <v>0</v>
      </c>
      <c r="M5" s="64">
        <f t="shared" ref="M5:M26" si="2">K5-G5</f>
        <v>0</v>
      </c>
    </row>
    <row r="6" spans="1:13" ht="36" x14ac:dyDescent="0.25">
      <c r="A6" s="82"/>
      <c r="B6" s="65" t="s">
        <v>28</v>
      </c>
      <c r="C6" s="66" t="s">
        <v>60</v>
      </c>
      <c r="D6" s="69">
        <f>8415.3+33</f>
        <v>8448.2999999999993</v>
      </c>
      <c r="E6" s="69">
        <f>8415348+33000</f>
        <v>8448348</v>
      </c>
      <c r="F6" s="69">
        <f>8415.3+33</f>
        <v>8448.2999999999993</v>
      </c>
      <c r="G6" s="69">
        <f>8415348+33000</f>
        <v>8448348</v>
      </c>
      <c r="H6" s="69">
        <f t="shared" si="0"/>
        <v>0</v>
      </c>
      <c r="I6" s="69">
        <f t="shared" si="0"/>
        <v>0</v>
      </c>
      <c r="J6" s="69">
        <f>8415.3+33</f>
        <v>8448.2999999999993</v>
      </c>
      <c r="K6" s="69">
        <f>8415348+33000</f>
        <v>8448348</v>
      </c>
      <c r="L6" s="64">
        <f t="shared" ref="L6:L27" si="3">J6-F6</f>
        <v>0</v>
      </c>
      <c r="M6" s="64">
        <f t="shared" ref="M6:M27" si="4">K6-G6</f>
        <v>0</v>
      </c>
    </row>
    <row r="7" spans="1:13" ht="36" x14ac:dyDescent="0.25">
      <c r="A7" s="82"/>
      <c r="B7" s="65" t="s">
        <v>29</v>
      </c>
      <c r="C7" s="70" t="s">
        <v>61</v>
      </c>
      <c r="D7" s="67">
        <v>400</v>
      </c>
      <c r="E7" s="68">
        <v>400000</v>
      </c>
      <c r="F7" s="67">
        <v>400</v>
      </c>
      <c r="G7" s="68">
        <v>400000</v>
      </c>
      <c r="H7" s="67">
        <f t="shared" si="0"/>
        <v>0</v>
      </c>
      <c r="I7" s="68">
        <f t="shared" si="0"/>
        <v>0</v>
      </c>
      <c r="J7" s="67">
        <v>400</v>
      </c>
      <c r="K7" s="68">
        <v>400000</v>
      </c>
      <c r="L7" s="64">
        <f t="shared" si="3"/>
        <v>0</v>
      </c>
      <c r="M7" s="64">
        <f t="shared" si="4"/>
        <v>0</v>
      </c>
    </row>
    <row r="8" spans="1:13" ht="36" x14ac:dyDescent="0.25">
      <c r="A8" s="83"/>
      <c r="B8" s="65" t="s">
        <v>30</v>
      </c>
      <c r="C8" s="70" t="s">
        <v>80</v>
      </c>
      <c r="D8" s="67"/>
      <c r="E8" s="68"/>
      <c r="F8" s="67"/>
      <c r="G8" s="68"/>
      <c r="H8" s="67"/>
      <c r="I8" s="68"/>
      <c r="J8" s="67">
        <v>15</v>
      </c>
      <c r="K8" s="68">
        <v>15000</v>
      </c>
      <c r="L8" s="64">
        <f t="shared" si="3"/>
        <v>15</v>
      </c>
      <c r="M8" s="64">
        <f t="shared" si="4"/>
        <v>15000</v>
      </c>
    </row>
    <row r="9" spans="1:13" ht="61.5" customHeight="1" x14ac:dyDescent="0.25">
      <c r="A9" s="82" t="s">
        <v>28</v>
      </c>
      <c r="B9" s="62">
        <v>2</v>
      </c>
      <c r="C9" s="63" t="s">
        <v>51</v>
      </c>
      <c r="D9" s="64">
        <f>D10+D11</f>
        <v>1961.7</v>
      </c>
      <c r="E9" s="64">
        <f>E10+E11</f>
        <v>1961652</v>
      </c>
      <c r="F9" s="64">
        <f>F10+F11</f>
        <v>1961.7</v>
      </c>
      <c r="G9" s="64">
        <f>G10+G11</f>
        <v>1961652</v>
      </c>
      <c r="H9" s="64">
        <f t="shared" si="0"/>
        <v>0</v>
      </c>
      <c r="I9" s="64">
        <f t="shared" si="0"/>
        <v>0</v>
      </c>
      <c r="J9" s="64">
        <f>J10+J11</f>
        <v>1961.7</v>
      </c>
      <c r="K9" s="64">
        <f>K10+K11</f>
        <v>1961652</v>
      </c>
      <c r="L9" s="64">
        <f t="shared" si="3"/>
        <v>0</v>
      </c>
      <c r="M9" s="64">
        <f t="shared" si="4"/>
        <v>0</v>
      </c>
    </row>
    <row r="10" spans="1:13" ht="36" x14ac:dyDescent="0.25">
      <c r="A10" s="82"/>
      <c r="B10" s="65" t="s">
        <v>27</v>
      </c>
      <c r="C10" s="66" t="s">
        <v>66</v>
      </c>
      <c r="D10" s="71">
        <v>461.7</v>
      </c>
      <c r="E10" s="72">
        <v>461652</v>
      </c>
      <c r="F10" s="71">
        <v>461.7</v>
      </c>
      <c r="G10" s="72">
        <v>461652</v>
      </c>
      <c r="H10" s="71">
        <f t="shared" si="0"/>
        <v>0</v>
      </c>
      <c r="I10" s="72">
        <f t="shared" si="0"/>
        <v>0</v>
      </c>
      <c r="J10" s="71">
        <v>461.7</v>
      </c>
      <c r="K10" s="72">
        <v>461652</v>
      </c>
      <c r="L10" s="64">
        <f t="shared" si="3"/>
        <v>0</v>
      </c>
      <c r="M10" s="64">
        <f t="shared" si="4"/>
        <v>0</v>
      </c>
    </row>
    <row r="11" spans="1:13" ht="18" x14ac:dyDescent="0.25">
      <c r="A11" s="82"/>
      <c r="B11" s="65" t="s">
        <v>28</v>
      </c>
      <c r="C11" s="66" t="s">
        <v>75</v>
      </c>
      <c r="D11" s="71">
        <v>1500</v>
      </c>
      <c r="E11" s="72">
        <v>1500000</v>
      </c>
      <c r="F11" s="71">
        <v>1500</v>
      </c>
      <c r="G11" s="72">
        <v>1500000</v>
      </c>
      <c r="H11" s="71">
        <f t="shared" si="0"/>
        <v>0</v>
      </c>
      <c r="I11" s="72">
        <f t="shared" si="0"/>
        <v>0</v>
      </c>
      <c r="J11" s="71">
        <v>1500</v>
      </c>
      <c r="K11" s="72">
        <v>1500000</v>
      </c>
      <c r="L11" s="64">
        <f t="shared" si="3"/>
        <v>0</v>
      </c>
      <c r="M11" s="64">
        <f t="shared" si="4"/>
        <v>0</v>
      </c>
    </row>
    <row r="12" spans="1:13" ht="58.5" customHeight="1" x14ac:dyDescent="0.25">
      <c r="A12" s="82" t="s">
        <v>29</v>
      </c>
      <c r="B12" s="62">
        <v>3</v>
      </c>
      <c r="C12" s="73" t="s">
        <v>50</v>
      </c>
      <c r="D12" s="64">
        <f>D13+D14+D15</f>
        <v>3628</v>
      </c>
      <c r="E12" s="64">
        <f>E13+E14+E15</f>
        <v>3628000</v>
      </c>
      <c r="F12" s="64">
        <f>F13+F14+F15</f>
        <v>3628</v>
      </c>
      <c r="G12" s="64">
        <f>G13+G14+G15</f>
        <v>3628000</v>
      </c>
      <c r="H12" s="64">
        <f t="shared" si="0"/>
        <v>0</v>
      </c>
      <c r="I12" s="64">
        <f t="shared" si="0"/>
        <v>0</v>
      </c>
      <c r="J12" s="64">
        <f>J13+J14+J15</f>
        <v>3628</v>
      </c>
      <c r="K12" s="64">
        <f>K13+K14+K15</f>
        <v>3628000</v>
      </c>
      <c r="L12" s="64">
        <f t="shared" si="3"/>
        <v>0</v>
      </c>
      <c r="M12" s="64">
        <f t="shared" si="4"/>
        <v>0</v>
      </c>
    </row>
    <row r="13" spans="1:13" ht="31.5" x14ac:dyDescent="0.25">
      <c r="A13" s="82"/>
      <c r="B13" s="74" t="s">
        <v>27</v>
      </c>
      <c r="C13" s="75" t="s">
        <v>62</v>
      </c>
      <c r="D13" s="68">
        <v>260</v>
      </c>
      <c r="E13" s="68">
        <v>260000</v>
      </c>
      <c r="F13" s="68">
        <v>260</v>
      </c>
      <c r="G13" s="68">
        <v>260000</v>
      </c>
      <c r="H13" s="68">
        <f t="shared" si="0"/>
        <v>0</v>
      </c>
      <c r="I13" s="68">
        <f t="shared" si="0"/>
        <v>0</v>
      </c>
      <c r="J13" s="68">
        <v>260</v>
      </c>
      <c r="K13" s="68">
        <v>260000</v>
      </c>
      <c r="L13" s="64">
        <f t="shared" si="3"/>
        <v>0</v>
      </c>
      <c r="M13" s="64">
        <f t="shared" si="4"/>
        <v>0</v>
      </c>
    </row>
    <row r="14" spans="1:13" ht="15.75" x14ac:dyDescent="0.25">
      <c r="A14" s="82"/>
      <c r="B14" s="74" t="s">
        <v>28</v>
      </c>
      <c r="C14" s="75" t="s">
        <v>63</v>
      </c>
      <c r="D14" s="68">
        <v>2808</v>
      </c>
      <c r="E14" s="68">
        <v>2808000</v>
      </c>
      <c r="F14" s="68">
        <v>2808</v>
      </c>
      <c r="G14" s="68">
        <v>2808000</v>
      </c>
      <c r="H14" s="68">
        <f t="shared" si="0"/>
        <v>0</v>
      </c>
      <c r="I14" s="68">
        <f t="shared" si="0"/>
        <v>0</v>
      </c>
      <c r="J14" s="68">
        <v>2808</v>
      </c>
      <c r="K14" s="68">
        <v>2808000</v>
      </c>
      <c r="L14" s="64">
        <f t="shared" si="3"/>
        <v>0</v>
      </c>
      <c r="M14" s="64">
        <f t="shared" si="4"/>
        <v>0</v>
      </c>
    </row>
    <row r="15" spans="1:13" ht="31.5" x14ac:dyDescent="0.25">
      <c r="A15" s="82"/>
      <c r="B15" s="74" t="s">
        <v>29</v>
      </c>
      <c r="C15" s="75" t="s">
        <v>64</v>
      </c>
      <c r="D15" s="68">
        <v>560</v>
      </c>
      <c r="E15" s="68">
        <v>560000</v>
      </c>
      <c r="F15" s="68">
        <v>560</v>
      </c>
      <c r="G15" s="68">
        <v>560000</v>
      </c>
      <c r="H15" s="68">
        <f t="shared" si="0"/>
        <v>0</v>
      </c>
      <c r="I15" s="68">
        <f t="shared" si="0"/>
        <v>0</v>
      </c>
      <c r="J15" s="68">
        <v>560</v>
      </c>
      <c r="K15" s="68">
        <v>560000</v>
      </c>
      <c r="L15" s="64">
        <f t="shared" si="3"/>
        <v>0</v>
      </c>
      <c r="M15" s="64">
        <f t="shared" si="4"/>
        <v>0</v>
      </c>
    </row>
    <row r="16" spans="1:13" ht="68.25" customHeight="1" x14ac:dyDescent="0.25">
      <c r="A16" s="76" t="s">
        <v>30</v>
      </c>
      <c r="B16" s="77">
        <v>4</v>
      </c>
      <c r="C16" s="78" t="s">
        <v>68</v>
      </c>
      <c r="D16" s="79">
        <f>D17+D18</f>
        <v>800</v>
      </c>
      <c r="E16" s="79">
        <f>E17+E18</f>
        <v>800000</v>
      </c>
      <c r="F16" s="79">
        <f>F17+F18</f>
        <v>800</v>
      </c>
      <c r="G16" s="79">
        <f>G17+G18</f>
        <v>800000</v>
      </c>
      <c r="H16" s="79">
        <f t="shared" si="0"/>
        <v>0</v>
      </c>
      <c r="I16" s="79">
        <f t="shared" si="0"/>
        <v>0</v>
      </c>
      <c r="J16" s="79">
        <f>J17+J18</f>
        <v>800</v>
      </c>
      <c r="K16" s="79">
        <f>K17+K18</f>
        <v>800000</v>
      </c>
      <c r="L16" s="64">
        <f t="shared" si="3"/>
        <v>0</v>
      </c>
      <c r="M16" s="64">
        <f t="shared" si="4"/>
        <v>0</v>
      </c>
    </row>
    <row r="17" spans="1:13" ht="15.75" x14ac:dyDescent="0.25">
      <c r="A17" s="76"/>
      <c r="B17" s="74" t="s">
        <v>27</v>
      </c>
      <c r="C17" s="75" t="s">
        <v>65</v>
      </c>
      <c r="D17" s="71">
        <v>600</v>
      </c>
      <c r="E17" s="71">
        <v>600000</v>
      </c>
      <c r="F17" s="71">
        <v>600</v>
      </c>
      <c r="G17" s="71">
        <v>600000</v>
      </c>
      <c r="H17" s="71">
        <f t="shared" si="0"/>
        <v>0</v>
      </c>
      <c r="I17" s="71">
        <f t="shared" si="0"/>
        <v>0</v>
      </c>
      <c r="J17" s="71">
        <v>600</v>
      </c>
      <c r="K17" s="71">
        <v>600000</v>
      </c>
      <c r="L17" s="64">
        <f t="shared" si="3"/>
        <v>0</v>
      </c>
      <c r="M17" s="64">
        <f t="shared" si="4"/>
        <v>0</v>
      </c>
    </row>
    <row r="18" spans="1:13" ht="15.75" x14ac:dyDescent="0.25">
      <c r="A18" s="76"/>
      <c r="B18" s="74" t="s">
        <v>28</v>
      </c>
      <c r="C18" s="75" t="s">
        <v>69</v>
      </c>
      <c r="D18" s="71">
        <v>200</v>
      </c>
      <c r="E18" s="71">
        <v>200000</v>
      </c>
      <c r="F18" s="71">
        <v>200</v>
      </c>
      <c r="G18" s="71">
        <v>200000</v>
      </c>
      <c r="H18" s="71">
        <f t="shared" si="0"/>
        <v>0</v>
      </c>
      <c r="I18" s="71">
        <f t="shared" si="0"/>
        <v>0</v>
      </c>
      <c r="J18" s="71">
        <v>200</v>
      </c>
      <c r="K18" s="71">
        <v>200000</v>
      </c>
      <c r="L18" s="64">
        <f t="shared" si="3"/>
        <v>0</v>
      </c>
      <c r="M18" s="64">
        <f t="shared" si="4"/>
        <v>0</v>
      </c>
    </row>
    <row r="19" spans="1:13" ht="15.75" x14ac:dyDescent="0.25">
      <c r="A19" s="82" t="s">
        <v>31</v>
      </c>
      <c r="B19" s="77">
        <v>5</v>
      </c>
      <c r="C19" s="78" t="s">
        <v>52</v>
      </c>
      <c r="D19" s="79">
        <v>300</v>
      </c>
      <c r="E19" s="79">
        <v>300000</v>
      </c>
      <c r="F19" s="79">
        <v>300</v>
      </c>
      <c r="G19" s="79">
        <v>300000</v>
      </c>
      <c r="H19" s="79">
        <f t="shared" si="0"/>
        <v>0</v>
      </c>
      <c r="I19" s="79">
        <f t="shared" si="0"/>
        <v>0</v>
      </c>
      <c r="J19" s="79">
        <v>300</v>
      </c>
      <c r="K19" s="79">
        <v>300000</v>
      </c>
      <c r="L19" s="64">
        <f t="shared" si="3"/>
        <v>0</v>
      </c>
      <c r="M19" s="64">
        <f t="shared" si="4"/>
        <v>0</v>
      </c>
    </row>
    <row r="20" spans="1:13" ht="77.25" customHeight="1" x14ac:dyDescent="0.25">
      <c r="A20" s="82" t="s">
        <v>38</v>
      </c>
      <c r="B20" s="77">
        <v>6</v>
      </c>
      <c r="C20" s="78" t="s">
        <v>81</v>
      </c>
      <c r="D20" s="79">
        <v>3000</v>
      </c>
      <c r="E20" s="79">
        <v>3000000</v>
      </c>
      <c r="F20" s="79">
        <f>3000-380</f>
        <v>2620</v>
      </c>
      <c r="G20" s="79">
        <f>3000000-380000</f>
        <v>2620000</v>
      </c>
      <c r="H20" s="79">
        <f t="shared" si="0"/>
        <v>-380</v>
      </c>
      <c r="I20" s="79">
        <f t="shared" si="0"/>
        <v>-380000</v>
      </c>
      <c r="J20" s="79">
        <f>3000-380-28.2-121-15</f>
        <v>2455.8000000000002</v>
      </c>
      <c r="K20" s="79">
        <f>3000000-380000-28200-121000-15000</f>
        <v>2455800</v>
      </c>
      <c r="L20" s="64">
        <f t="shared" si="3"/>
        <v>-164.19999999999982</v>
      </c>
      <c r="M20" s="64">
        <f t="shared" si="4"/>
        <v>-164200</v>
      </c>
    </row>
    <row r="21" spans="1:13" ht="109.5" customHeight="1" x14ac:dyDescent="0.25">
      <c r="A21" s="76" t="s">
        <v>32</v>
      </c>
      <c r="B21" s="62">
        <v>7</v>
      </c>
      <c r="C21" s="73" t="s">
        <v>74</v>
      </c>
      <c r="D21" s="80">
        <v>600</v>
      </c>
      <c r="E21" s="80">
        <v>600000</v>
      </c>
      <c r="F21" s="80">
        <v>600</v>
      </c>
      <c r="G21" s="80">
        <v>600000</v>
      </c>
      <c r="H21" s="80">
        <f t="shared" si="0"/>
        <v>0</v>
      </c>
      <c r="I21" s="80">
        <f t="shared" si="0"/>
        <v>0</v>
      </c>
      <c r="J21" s="80">
        <v>600</v>
      </c>
      <c r="K21" s="80">
        <v>600000</v>
      </c>
      <c r="L21" s="64">
        <f t="shared" si="3"/>
        <v>0</v>
      </c>
      <c r="M21" s="64">
        <f t="shared" si="4"/>
        <v>0</v>
      </c>
    </row>
    <row r="22" spans="1:13" ht="68.25" customHeight="1" x14ac:dyDescent="0.25">
      <c r="A22" s="82" t="s">
        <v>35</v>
      </c>
      <c r="B22" s="77">
        <v>8</v>
      </c>
      <c r="C22" s="78" t="s">
        <v>53</v>
      </c>
      <c r="D22" s="79">
        <v>50</v>
      </c>
      <c r="E22" s="79">
        <v>50000</v>
      </c>
      <c r="F22" s="79">
        <v>50</v>
      </c>
      <c r="G22" s="79">
        <v>50000</v>
      </c>
      <c r="H22" s="79">
        <f t="shared" si="0"/>
        <v>0</v>
      </c>
      <c r="I22" s="79">
        <f t="shared" si="0"/>
        <v>0</v>
      </c>
      <c r="J22" s="79">
        <v>50</v>
      </c>
      <c r="K22" s="79">
        <v>50000</v>
      </c>
      <c r="L22" s="64">
        <f t="shared" si="3"/>
        <v>0</v>
      </c>
      <c r="M22" s="64">
        <f t="shared" si="4"/>
        <v>0</v>
      </c>
    </row>
    <row r="23" spans="1:13" ht="21.75" customHeight="1" x14ac:dyDescent="0.25">
      <c r="A23" s="82" t="s">
        <v>39</v>
      </c>
      <c r="B23" s="62">
        <v>9</v>
      </c>
      <c r="C23" s="63" t="s">
        <v>34</v>
      </c>
      <c r="D23" s="64">
        <v>48</v>
      </c>
      <c r="E23" s="79">
        <v>48000</v>
      </c>
      <c r="F23" s="64">
        <v>48</v>
      </c>
      <c r="G23" s="79">
        <v>48000</v>
      </c>
      <c r="H23" s="64">
        <f t="shared" si="0"/>
        <v>0</v>
      </c>
      <c r="I23" s="79">
        <f t="shared" si="0"/>
        <v>0</v>
      </c>
      <c r="J23" s="64">
        <v>48</v>
      </c>
      <c r="K23" s="79">
        <v>48000</v>
      </c>
      <c r="L23" s="64">
        <f t="shared" si="3"/>
        <v>0</v>
      </c>
      <c r="M23" s="64">
        <f t="shared" si="4"/>
        <v>0</v>
      </c>
    </row>
    <row r="24" spans="1:13" ht="80.25" customHeight="1" x14ac:dyDescent="0.25">
      <c r="A24" s="82" t="s">
        <v>36</v>
      </c>
      <c r="B24" s="62">
        <v>10</v>
      </c>
      <c r="C24" s="63" t="s">
        <v>73</v>
      </c>
      <c r="D24" s="64">
        <v>0</v>
      </c>
      <c r="E24" s="79">
        <v>0</v>
      </c>
      <c r="F24" s="64">
        <v>380</v>
      </c>
      <c r="G24" s="79">
        <v>380000</v>
      </c>
      <c r="H24" s="64">
        <f t="shared" si="0"/>
        <v>380</v>
      </c>
      <c r="I24" s="79">
        <f t="shared" si="0"/>
        <v>380000</v>
      </c>
      <c r="J24" s="64">
        <v>380</v>
      </c>
      <c r="K24" s="79">
        <v>380000</v>
      </c>
      <c r="L24" s="64">
        <f t="shared" si="3"/>
        <v>0</v>
      </c>
      <c r="M24" s="64">
        <f t="shared" si="4"/>
        <v>0</v>
      </c>
    </row>
    <row r="25" spans="1:13" ht="80.25" customHeight="1" x14ac:dyDescent="0.25">
      <c r="A25" s="82" t="s">
        <v>37</v>
      </c>
      <c r="B25" s="62">
        <v>11</v>
      </c>
      <c r="C25" s="63" t="s">
        <v>79</v>
      </c>
      <c r="D25" s="64"/>
      <c r="E25" s="79"/>
      <c r="F25" s="64"/>
      <c r="G25" s="79"/>
      <c r="H25" s="64"/>
      <c r="I25" s="79"/>
      <c r="J25" s="64">
        <v>28.2</v>
      </c>
      <c r="K25" s="79">
        <v>28200</v>
      </c>
      <c r="L25" s="64">
        <f t="shared" si="3"/>
        <v>28.2</v>
      </c>
      <c r="M25" s="64">
        <f t="shared" si="4"/>
        <v>28200</v>
      </c>
    </row>
    <row r="26" spans="1:13" ht="80.25" customHeight="1" x14ac:dyDescent="0.25">
      <c r="A26" s="82" t="s">
        <v>77</v>
      </c>
      <c r="B26" s="62">
        <v>12</v>
      </c>
      <c r="C26" s="63" t="s">
        <v>78</v>
      </c>
      <c r="D26" s="64"/>
      <c r="E26" s="79"/>
      <c r="F26" s="64"/>
      <c r="G26" s="79"/>
      <c r="H26" s="64"/>
      <c r="I26" s="79"/>
      <c r="J26" s="64">
        <v>121</v>
      </c>
      <c r="K26" s="79">
        <v>121000</v>
      </c>
      <c r="L26" s="64">
        <f t="shared" si="3"/>
        <v>121</v>
      </c>
      <c r="M26" s="64">
        <f t="shared" si="4"/>
        <v>121000</v>
      </c>
    </row>
    <row r="27" spans="1:13" ht="18" x14ac:dyDescent="0.25">
      <c r="A27" s="59"/>
      <c r="B27" s="65"/>
      <c r="C27" s="81"/>
      <c r="D27" s="80">
        <f t="shared" ref="D27:I27" si="5">D24+D23++D22+D21+D20+D19+D16+D12+D9+D4</f>
        <v>20000</v>
      </c>
      <c r="E27" s="80">
        <f t="shared" si="5"/>
        <v>20000000</v>
      </c>
      <c r="F27" s="80">
        <f t="shared" si="5"/>
        <v>20000</v>
      </c>
      <c r="G27" s="80">
        <f t="shared" si="5"/>
        <v>20000000</v>
      </c>
      <c r="H27" s="80">
        <f t="shared" si="5"/>
        <v>0</v>
      </c>
      <c r="I27" s="80">
        <f t="shared" si="5"/>
        <v>0</v>
      </c>
      <c r="J27" s="80">
        <f>J24+J23++J22+J21+J20+J19+J16+J12+J9+J4+J25+J26</f>
        <v>20000</v>
      </c>
      <c r="K27" s="80">
        <f t="shared" ref="K27:M27" si="6">K24+K23++K22+K21+K20+K19+K16+K12+K9+K4+K25+K26</f>
        <v>20000000</v>
      </c>
      <c r="L27" s="64">
        <f t="shared" si="3"/>
        <v>0</v>
      </c>
      <c r="M27" s="64">
        <f t="shared" si="4"/>
        <v>0</v>
      </c>
    </row>
    <row r="28" spans="1:13" x14ac:dyDescent="0.25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</row>
    <row r="29" spans="1:13" x14ac:dyDescent="0.25">
      <c r="C29" s="33" t="s">
        <v>54</v>
      </c>
      <c r="D29" s="34">
        <v>20000</v>
      </c>
      <c r="E29" s="34">
        <v>20000000</v>
      </c>
    </row>
    <row r="30" spans="1:13" x14ac:dyDescent="0.25">
      <c r="C30" t="s">
        <v>33</v>
      </c>
      <c r="D30" s="39" t="s">
        <v>55</v>
      </c>
      <c r="E30" s="39"/>
    </row>
  </sheetData>
  <mergeCells count="5">
    <mergeCell ref="D3:E3"/>
    <mergeCell ref="F3:G3"/>
    <mergeCell ref="H3:I3"/>
    <mergeCell ref="J3:K3"/>
    <mergeCell ref="L3:M3"/>
  </mergeCells>
  <pageMargins left="0.25" right="0.25" top="0.75" bottom="0.75" header="0.3" footer="0.3"/>
  <pageSetup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II cvlileba 10.04.2014</vt:lpstr>
      <vt:lpstr>სხვაობა</vt:lpstr>
      <vt:lpstr>დანართი 2018 წელი</vt:lpstr>
      <vt:lpstr>2019 დამტ.</vt:lpstr>
      <vt:lpstr>2019 დამტ. (1ცვლ)</vt:lpstr>
      <vt:lpstr>2019 დამტ. 2 ცვლ.</vt:lpstr>
      <vt:lpstr>'2019 დამტ.'!Print_Area</vt:lpstr>
      <vt:lpstr>'2019 დამტ. (1ცვლ)'!Print_Area</vt:lpstr>
      <vt:lpstr>'2019 დამტ. 2 ცვლ.'!Print_Area</vt:lpstr>
      <vt:lpstr>'II cvlileba 10.04.2014'!Print_Area</vt:lpstr>
      <vt:lpstr>'დანართი 2018 წელი'!Print_Area</vt:lpstr>
      <vt:lpstr>სხვაობა!Print_Area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Darejan Iakobishvili</cp:lastModifiedBy>
  <cp:lastPrinted>2018-12-24T09:12:34Z</cp:lastPrinted>
  <dcterms:created xsi:type="dcterms:W3CDTF">2014-03-24T12:41:51Z</dcterms:created>
  <dcterms:modified xsi:type="dcterms:W3CDTF">2019-06-25T10:25:56Z</dcterms:modified>
</cp:coreProperties>
</file>